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5640" windowWidth="18525" windowHeight="5745"/>
  </bookViews>
  <sheets>
    <sheet name="Budget Tool" sheetId="1" r:id="rId1"/>
    <sheet name="Dropdown" sheetId="6" state="hidden" r:id="rId2"/>
    <sheet name="Budget Breakdown" sheetId="12" r:id="rId3"/>
    <sheet name="SCI NTC rate" sheetId="7" r:id="rId4"/>
    <sheet name="BoQ_Structure" sheetId="11" r:id="rId5"/>
    <sheet name="Training costs" sheetId="8" r:id="rId6"/>
    <sheet name="IYCF material" sheetId="9" r:id="rId7"/>
    <sheet name="MTMSG materials and IYCF incent" sheetId="10" r:id="rId8"/>
  </sheets>
  <externalReferences>
    <externalReference r:id="rId9"/>
    <externalReference r:id="rId10"/>
    <externalReference r:id="rId11"/>
    <externalReference r:id="rId12"/>
    <externalReference r:id="rId13"/>
  </externalReferences>
  <definedNames>
    <definedName name="__na23" localSheetId="2">{#N/A,#N/A,FALSE,"Benefits 01-06"}</definedName>
    <definedName name="__na23">{#N/A,#N/A,FALSE,"Benefits 01-06"}</definedName>
    <definedName name="__pc1" localSheetId="2" hidden="1">{#N/A,#N/A,FALSE,"Benefits 01-06"}</definedName>
    <definedName name="__pc1" hidden="1">{#N/A,#N/A,FALSE,"Benefits 01-06"}</definedName>
    <definedName name="__pc2" localSheetId="2" hidden="1">{#N/A,#N/A,FALSE,"Benefits 01-06"}</definedName>
    <definedName name="__pc2" hidden="1">{#N/A,#N/A,FALSE,"Benefits 01-06"}</definedName>
    <definedName name="__U1000" localSheetId="2">{#N/A,#N/A,FALSE,"Grant to date"}</definedName>
    <definedName name="__U1000">{#N/A,#N/A,FALSE,"Grant to date"}</definedName>
    <definedName name="_xlnm._FilterDatabase" localSheetId="2">#REF!</definedName>
    <definedName name="_xlnm._FilterDatabase" localSheetId="0" hidden="1">'Budget Tool'!$B$14:$I$145</definedName>
    <definedName name="_xlnm._FilterDatabase">#REF!</definedName>
    <definedName name="_Key1" localSheetId="2" hidden="1">#REF!</definedName>
    <definedName name="_Key1" hidden="1">#REF!</definedName>
    <definedName name="_Key2" localSheetId="2" hidden="1">[1]SUDBASE!#REF!</definedName>
    <definedName name="_Key2" hidden="1">[1]SUDBASE!#REF!</definedName>
    <definedName name="_na23" localSheetId="2">{#N/A,#N/A,FALSE,"Benefits 01-06"}</definedName>
    <definedName name="_na23">{#N/A,#N/A,FALSE,"Benefits 01-06"}</definedName>
    <definedName name="_Order1" hidden="1">255</definedName>
    <definedName name="_Order2" hidden="1">255</definedName>
    <definedName name="_pc1" localSheetId="2" hidden="1">{#N/A,#N/A,FALSE,"Benefits 01-06"}</definedName>
    <definedName name="_pc1" hidden="1">{#N/A,#N/A,FALSE,"Benefits 01-06"}</definedName>
    <definedName name="_pc2" localSheetId="2" hidden="1">{#N/A,#N/A,FALSE,"Benefits 01-06"}</definedName>
    <definedName name="_pc2" hidden="1">{#N/A,#N/A,FALSE,"Benefits 01-06"}</definedName>
    <definedName name="_Sort" hidden="1">#REF!</definedName>
    <definedName name="_U1000" localSheetId="2">{#N/A,#N/A,FALSE,"Grant to date"}</definedName>
    <definedName name="_U1000">{#N/A,#N/A,FALSE,"Grant to date"}</definedName>
    <definedName name="AMIN">#REF!</definedName>
    <definedName name="benefit2" localSheetId="2" hidden="1">{#N/A,#N/A,FALSE,"Benefits 01-06"}</definedName>
    <definedName name="benefit2" hidden="1">{#N/A,#N/A,FALSE,"Benefits 01-06"}</definedName>
    <definedName name="benefit3" localSheetId="2" hidden="1">{#N/A,#N/A,FALSE,"Benefits 01-06"}</definedName>
    <definedName name="benefit3" hidden="1">{#N/A,#N/A,FALSE,"Benefits 01-06"}</definedName>
    <definedName name="benefits" localSheetId="2" hidden="1">{#N/A,#N/A,FALSE,"Benefits 01-06"}</definedName>
    <definedName name="benefits" hidden="1">{#N/A,#N/A,FALSE,"Benefits 01-06"}</definedName>
    <definedName name="COMM" localSheetId="2">{#N/A,#N/A,FALSE,"Benefits 01-06"}</definedName>
    <definedName name="COMM">{#N/A,#N/A,FALSE,"Benefits 01-06"}</definedName>
    <definedName name="_xlnm.Criteria">#REF!</definedName>
    <definedName name="d" localSheetId="2">{"Yr1",#N/A,FALSE,"Budget Detail";"Yr2",#N/A,FALSE,"Budget Detail";"Yr3",#N/A,FALSE,"Budget Detail";"Yr4",#N/A,FALSE,"Budget Detail";"Yr5",#N/A,FALSE,"Budget Detail";"Total",#N/A,FALSE,"Budget Detail"}</definedName>
    <definedName name="d">{"Yr1",#N/A,FALSE,"Budget Detail";"Yr2",#N/A,FALSE,"Budget Detail";"Yr3",#N/A,FALSE,"Budget Detail";"Yr4",#N/A,FALSE,"Budget Detail";"Yr5",#N/A,FALSE,"Budget Detail";"Total",#N/A,FALSE,"Budget Detail"}</definedName>
    <definedName name="_xlnm.Database">#REF!</definedName>
    <definedName name="db" localSheetId="2" hidden="1">{"Yr1",#N/A,FALSE,"Budget Detail";"Yr2",#N/A,FALSE,"Budget Detail";"Yr3",#N/A,FALSE,"Budget Detail";"Yr4",#N/A,FALSE,"Budget Detail";"Yr5",#N/A,FALSE,"Budget Detail";"Total",#N/A,FALSE,"Budget Detail"}</definedName>
    <definedName name="db" hidden="1">{"Yr1",#N/A,FALSE,"Budget Detail";"Yr2",#N/A,FALSE,"Budget Detail";"Yr3",#N/A,FALSE,"Budget Detail";"Yr4",#N/A,FALSE,"Budget Detail";"Yr5",#N/A,FALSE,"Budget Detail";"Total",#N/A,FALSE,"Budget Detail"}</definedName>
    <definedName name="DI">#REF!</definedName>
    <definedName name="ELIJA">#REF!</definedName>
    <definedName name="ER">#REF!</definedName>
    <definedName name="_xlnm.Extract">#REF!</definedName>
    <definedName name="falg" localSheetId="2" hidden="1">{"Yr1",#N/A,FALSE,"Budget Detail";"Yr2",#N/A,FALSE,"Budget Detail";"Yr3",#N/A,FALSE,"Budget Detail";"Yr4",#N/A,FALSE,"Budget Detail";"Yr5",#N/A,FALSE,"Budget Detail";"Total",#N/A,FALSE,"Budget Detail"}</definedName>
    <definedName name="falg" hidden="1">{"Yr1",#N/A,FALSE,"Budget Detail";"Yr2",#N/A,FALSE,"Budget Detail";"Yr3",#N/A,FALSE,"Budget Detail";"Yr4",#N/A,FALSE,"Budget Detail";"Yr5",#N/A,FALSE,"Budget Detail";"Total",#N/A,FALSE,"Budget Detail"}</definedName>
    <definedName name="flag" localSheetId="2" hidden="1">{"Yr1",#N/A,FALSE,"Budget Detail";"Yr2",#N/A,FALSE,"Budget Detail";"Yr3",#N/A,FALSE,"Budget Detail";"Yr4",#N/A,FALSE,"Budget Detail";"Yr5",#N/A,FALSE,"Budget Detail";"Total",#N/A,FALSE,"Budget Detail"}</definedName>
    <definedName name="flag" hidden="1">{"Yr1",#N/A,FALSE,"Budget Detail";"Yr2",#N/A,FALSE,"Budget Detail";"Yr3",#N/A,FALSE,"Budget Detail";"Yr4",#N/A,FALSE,"Budget Detail";"Yr5",#N/A,FALSE,"Budget Detail";"Total",#N/A,FALSE,"Budget Detail"}</definedName>
    <definedName name="FOCA">#REF!</definedName>
    <definedName name="Grant2" localSheetId="2" hidden="1">{#N/A,#N/A,FALSE,"Grant to date"}</definedName>
    <definedName name="Grant2" hidden="1">{#N/A,#N/A,FALSE,"Grant to date"}</definedName>
    <definedName name="grants">[2]Sheet3!#REF!</definedName>
    <definedName name="HARD">#REF!</definedName>
    <definedName name="ICR">#REF!</definedName>
    <definedName name="IR">#REF!</definedName>
    <definedName name="JJJJJ" localSheetId="2" hidden="1">{"Yr1",#N/A,FALSE,"Budget Detail";"Yr2",#N/A,FALSE,"Budget Detail";"Yr3",#N/A,FALSE,"Budget Detail";"Yr4",#N/A,FALSE,"Budget Detail";"Yr5",#N/A,FALSE,"Budget Detail";"Total",#N/A,FALSE,"Budget Detail"}</definedName>
    <definedName name="JJJJJ" hidden="1">{"Yr1",#N/A,FALSE,"Budget Detail";"Yr2",#N/A,FALSE,"Budget Detail";"Yr3",#N/A,FALSE,"Budget Detail";"Yr4",#N/A,FALSE,"Budget Detail";"Yr5",#N/A,FALSE,"Budget Detail";"Total",#N/A,FALSE,"Budget Detail"}</definedName>
    <definedName name="john">#REF!</definedName>
    <definedName name="jokiyh" localSheetId="2" hidden="1">{"Yr1",#N/A,FALSE,"Budget Detail";"Yr2",#N/A,FALSE,"Budget Detail";"Yr3",#N/A,FALSE,"Budget Detail";"Yr4",#N/A,FALSE,"Budget Detail";"Yr5",#N/A,FALSE,"Budget Detail";"Total",#N/A,FALSE,"Budget Detail"}</definedName>
    <definedName name="jokiyh" hidden="1">{"Yr1",#N/A,FALSE,"Budget Detail";"Yr2",#N/A,FALSE,"Budget Detail";"Yr3",#N/A,FALSE,"Budget Detail";"Yr4",#N/A,FALSE,"Budget Detail";"Yr5",#N/A,FALSE,"Budget Detail";"Total",#N/A,FALSE,"Budget Detail"}</definedName>
    <definedName name="jt">#REF!</definedName>
    <definedName name="MOCA">#REF!</definedName>
    <definedName name="moite" localSheetId="2">{#N/A,#N/A,FALSE,"Benefits 01-06"}</definedName>
    <definedName name="moite">{#N/A,#N/A,FALSE,"Benefits 01-06"}</definedName>
    <definedName name="oloo" localSheetId="2">{#N/A,#N/A,FALSE,"Benefits 01-06"}</definedName>
    <definedName name="oloo">{#N/A,#N/A,FALSE,"Benefits 01-06"}</definedName>
    <definedName name="pig" localSheetId="2" hidden="1">{"Yr1",#N/A,FALSE,"Budget Detail";"Yr2",#N/A,FALSE,"Budget Detail";"Yr3",#N/A,FALSE,"Budget Detail";"Yr4",#N/A,FALSE,"Budget Detail";"Yr5",#N/A,FALSE,"Budget Detail";"Total",#N/A,FALSE,"Budget Detail"}</definedName>
    <definedName name="pig" hidden="1">{"Yr1",#N/A,FALSE,"Budget Detail";"Yr2",#N/A,FALSE,"Budget Detail";"Yr3",#N/A,FALSE,"Budget Detail";"Yr4",#N/A,FALSE,"Budget Detail";"Yr5",#N/A,FALSE,"Budget Detail";"Total",#N/A,FALSE,"Budget Detail"}</definedName>
    <definedName name="_xlnm.Print_Area" localSheetId="4">BoQ_Structure!$B$2:$H$201</definedName>
    <definedName name="_xlnm.Print_Area" localSheetId="0">'Budget Tool'!$B$2:$H$138</definedName>
    <definedName name="_xlnm.Print_Area">'[3]Budget  by Objective'!$A$1:$P$139</definedName>
    <definedName name="PRINT_AREA_MI" localSheetId="2">#REF!</definedName>
    <definedName name="PRINT_AREA_MI">#REF!</definedName>
    <definedName name="_xlnm.Print_Titles" localSheetId="2">'[3]Budget  by Objective'!$A$7:$IV$7</definedName>
    <definedName name="_xlnm.Print_Titles">'[3]Budget  by Objective'!$7:$7</definedName>
    <definedName name="program">'[4]Kenya details'!#REF!</definedName>
    <definedName name="program1" localSheetId="2">#REF!</definedName>
    <definedName name="program1">#REF!</definedName>
    <definedName name="program2" localSheetId="2">#REF!</definedName>
    <definedName name="program2">#REF!</definedName>
    <definedName name="Program3" localSheetId="2">#REF!</definedName>
    <definedName name="Program3">#REF!</definedName>
    <definedName name="Program4">#REF!</definedName>
    <definedName name="program5">#REF!</definedName>
    <definedName name="Review" localSheetId="2" hidden="1">{#N/A,#N/A,FALSE,"Benefits 01-06"}</definedName>
    <definedName name="Review" hidden="1">{#N/A,#N/A,FALSE,"Benefits 01-06"}</definedName>
    <definedName name="rfa" localSheetId="2" hidden="1">{"Yr1",#N/A,FALSE,"Budget Detail";"Yr2",#N/A,FALSE,"Budget Detail";"Yr3",#N/A,FALSE,"Budget Detail";"Yr4",#N/A,FALSE,"Budget Detail";"Yr5",#N/A,FALSE,"Budget Detail";"Total",#N/A,FALSE,"Budget Detail"}</definedName>
    <definedName name="rfa" hidden="1">{"Yr1",#N/A,FALSE,"Budget Detail";"Yr2",#N/A,FALSE,"Budget Detail";"Yr3",#N/A,FALSE,"Budget Detail";"Yr4",#N/A,FALSE,"Budget Detail";"Yr5",#N/A,FALSE,"Budget Detail";"Total",#N/A,FALSE,"Budget Detail"}</definedName>
    <definedName name="rngCountry">[5]Summary!$B$4</definedName>
    <definedName name="rngDate">[5]Summary!$B$6</definedName>
    <definedName name="rngPeriod">[5]Summary!$B$5</definedName>
    <definedName name="SI" localSheetId="2">#REF!</definedName>
    <definedName name="SI">#REF!</definedName>
    <definedName name="T7S" localSheetId="2">{#N/A,#N/A,FALSE,"Grant to date"}</definedName>
    <definedName name="T7S">{#N/A,#N/A,FALSE,"Grant to date"}</definedName>
    <definedName name="THFTJ" localSheetId="2" hidden="1">{#N/A,#N/A,FALSE,"Benefits 01-06"}</definedName>
    <definedName name="THFTJ" hidden="1">{#N/A,#N/A,FALSE,"Benefits 01-06"}</definedName>
    <definedName name="TMPGlobalView">#REF!</definedName>
    <definedName name="Unpresented">#REF!</definedName>
    <definedName name="wakesh" localSheetId="2">{#N/A,#N/A,FALSE,"Benefits 01-06"}</definedName>
    <definedName name="wakesh">{#N/A,#N/A,FALSE,"Benefits 01-06"}</definedName>
    <definedName name="wakesho" localSheetId="2">{#N/A,#N/A,FALSE,"Grant to date"}</definedName>
    <definedName name="wakesho">{#N/A,#N/A,FALSE,"Grant to date"}</definedName>
    <definedName name="WINNIE" localSheetId="2">{#N/A,#N/A,FALSE,"Benefits 01-06"}</definedName>
    <definedName name="WINNIE">{#N/A,#N/A,FALSE,"Benefits 01-06"}</definedName>
    <definedName name="wrn.Benifits." localSheetId="2" hidden="1">{#N/A,#N/A,FALSE,"Benefits 01-06"}</definedName>
    <definedName name="wrn.Benifits." hidden="1">{#N/A,#N/A,FALSE,"Benefits 01-06"}</definedName>
    <definedName name="wrn.cdra._.Total._.budget.2" localSheetId="2" hidden="1">{"Yr1",#N/A,FALSE,"Budget Detail";"Yr2",#N/A,FALSE,"Budget Detail";"Yr3",#N/A,FALSE,"Budget Detail";"Yr4",#N/A,FALSE,"Budget Detail";"Yr5",#N/A,FALSE,"Budget Detail";"Total",#N/A,FALSE,"Budget Detail"}</definedName>
    <definedName name="wrn.cdra._.Total._.budget.2" hidden="1">{"Yr1",#N/A,FALSE,"Budget Detail";"Yr2",#N/A,FALSE,"Budget Detail";"Yr3",#N/A,FALSE,"Budget Detail";"Yr4",#N/A,FALSE,"Budget Detail";"Yr5",#N/A,FALSE,"Budget Detail";"Total",#N/A,FALSE,"Budget Detail"}</definedName>
    <definedName name="wrn.cdra._.total._.Budget.5" localSheetId="2" hidden="1">{"Yr1",#N/A,FALSE,"Budget Detail";"Yr2",#N/A,FALSE,"Budget Detail";"Yr3",#N/A,FALSE,"Budget Detail";"Yr4",#N/A,FALSE,"Budget Detail";"Yr5",#N/A,FALSE,"Budget Detail";"Total",#N/A,FALSE,"Budget Detail"}</definedName>
    <definedName name="wrn.cdra._.total._.Budget.5" hidden="1">{"Yr1",#N/A,FALSE,"Budget Detail";"Yr2",#N/A,FALSE,"Budget Detail";"Yr3",#N/A,FALSE,"Budget Detail";"Yr4",#N/A,FALSE,"Budget Detail";"Yr5",#N/A,FALSE,"Budget Detail";"Total",#N/A,FALSE,"Budget Detail"}</definedName>
    <definedName name="wrn.CRDA._.Total._.Budget." localSheetId="2" hidden="1">{"Yr1",#N/A,FALSE,"Budget Detail";"Yr2",#N/A,FALSE,"Budget Detail";"Yr3",#N/A,FALSE,"Budget Detail";"Yr4",#N/A,FALSE,"Budget Detail";"Yr5",#N/A,FALSE,"Budget Detail";"Total",#N/A,FALSE,"Budget Detail"}</definedName>
    <definedName name="wrn.CRDA._.Total._.Budget." hidden="1">{"Yr1",#N/A,FALSE,"Budget Detail";"Yr2",#N/A,FALSE,"Budget Detail";"Yr3",#N/A,FALSE,"Budget Detail";"Yr4",#N/A,FALSE,"Budget Detail";"Yr5",#N/A,FALSE,"Budget Detail";"Total",#N/A,FALSE,"Budget Detail"}</definedName>
    <definedName name="wrn.crda._.Total._.budget.1" localSheetId="2" hidden="1">{"Yr1",#N/A,FALSE,"Budget Detail";"Yr2",#N/A,FALSE,"Budget Detail";"Yr3",#N/A,FALSE,"Budget Detail";"Yr4",#N/A,FALSE,"Budget Detail";"Yr5",#N/A,FALSE,"Budget Detail";"Total",#N/A,FALSE,"Budget Detail"}</definedName>
    <definedName name="wrn.crda._.Total._.budget.1" hidden="1">{"Yr1",#N/A,FALSE,"Budget Detail";"Yr2",#N/A,FALSE,"Budget Detail";"Yr3",#N/A,FALSE,"Budget Detail";"Yr4",#N/A,FALSE,"Budget Detail";"Yr5",#N/A,FALSE,"Budget Detail";"Total",#N/A,FALSE,"Budget Detail"}</definedName>
    <definedName name="wrn.crda._.Total._.budget.3" localSheetId="2" hidden="1">{"Yr1",#N/A,FALSE,"Budget Detail";"Yr2",#N/A,FALSE,"Budget Detail";"Yr3",#N/A,FALSE,"Budget Detail";"Yr4",#N/A,FALSE,"Budget Detail";"Yr5",#N/A,FALSE,"Budget Detail";"Total",#N/A,FALSE,"Budget Detail"}</definedName>
    <definedName name="wrn.crda._.Total._.budget.3" hidden="1">{"Yr1",#N/A,FALSE,"Budget Detail";"Yr2",#N/A,FALSE,"Budget Detail";"Yr3",#N/A,FALSE,"Budget Detail";"Yr4",#N/A,FALSE,"Budget Detail";"Yr5",#N/A,FALSE,"Budget Detail";"Total",#N/A,FALSE,"Budget Detail"}</definedName>
    <definedName name="wrn.crda._.Total._.Budget.4" localSheetId="2" hidden="1">{"Yr1",#N/A,FALSE,"Budget Detail";"Yr2",#N/A,FALSE,"Budget Detail";"Yr3",#N/A,FALSE,"Budget Detail";"Yr4",#N/A,FALSE,"Budget Detail";"Yr5",#N/A,FALSE,"Budget Detail";"Total",#N/A,FALSE,"Budget Detail"}</definedName>
    <definedName name="wrn.crda._.Total._.Budget.4" hidden="1">{"Yr1",#N/A,FALSE,"Budget Detail";"Yr2",#N/A,FALSE,"Budget Detail";"Yr3",#N/A,FALSE,"Budget Detail";"Yr4",#N/A,FALSE,"Budget Detail";"Yr5",#N/A,FALSE,"Budget Detail";"Total",#N/A,FALSE,"Budget Detail"}</definedName>
    <definedName name="wrn.Grant._.to._.dat." localSheetId="2" hidden="1">{#N/A,#N/A,FALSE,"Grant to date"}</definedName>
    <definedName name="wrn.Grant._.to._.dat." hidden="1">{#N/A,#N/A,FALSE,"Grant to date"}</definedName>
    <definedName name="xxxx">#N/A</definedName>
    <definedName name="XXXXX" localSheetId="2">{#N/A,#N/A,FALSE,"Grant to date"}</definedName>
    <definedName name="XXXXX">{#N/A,#N/A,FALSE,"Grant to date"}</definedName>
  </definedNames>
  <calcPr calcId="145621"/>
</workbook>
</file>

<file path=xl/calcChain.xml><?xml version="1.0" encoding="utf-8"?>
<calcChain xmlns="http://schemas.openxmlformats.org/spreadsheetml/2006/main">
  <c r="H113" i="1" l="1"/>
  <c r="H125" i="1"/>
  <c r="H96" i="1" l="1"/>
  <c r="H94" i="1"/>
  <c r="H23" i="1"/>
  <c r="C9" i="12" l="1"/>
  <c r="C7" i="12" s="1"/>
  <c r="C6" i="12" l="1"/>
  <c r="G70" i="1"/>
  <c r="D18" i="12" l="1"/>
  <c r="D19" i="12"/>
  <c r="C5" i="12"/>
  <c r="H199" i="11"/>
  <c r="G191" i="11"/>
  <c r="G190" i="11"/>
  <c r="G187" i="11"/>
  <c r="G186" i="11"/>
  <c r="G185" i="11"/>
  <c r="G184" i="11"/>
  <c r="G183" i="11"/>
  <c r="G182" i="11"/>
  <c r="G181" i="11"/>
  <c r="G180" i="11"/>
  <c r="G179" i="11"/>
  <c r="G178" i="11"/>
  <c r="G177" i="11"/>
  <c r="G176" i="11"/>
  <c r="G175" i="11"/>
  <c r="G174" i="11"/>
  <c r="G173" i="11"/>
  <c r="G172" i="11"/>
  <c r="G171" i="11"/>
  <c r="G170" i="11"/>
  <c r="G169" i="11"/>
  <c r="G168" i="11"/>
  <c r="G167" i="11"/>
  <c r="G166" i="11"/>
  <c r="G165" i="11"/>
  <c r="G164" i="11"/>
  <c r="G163" i="11"/>
  <c r="G162" i="11"/>
  <c r="G161" i="11"/>
  <c r="G160" i="11"/>
  <c r="G159" i="11"/>
  <c r="G158" i="11"/>
  <c r="G157" i="11"/>
  <c r="G156" i="11"/>
  <c r="G155" i="11"/>
  <c r="G154" i="11"/>
  <c r="G153" i="11"/>
  <c r="G152" i="11"/>
  <c r="G151" i="11"/>
  <c r="G150" i="11"/>
  <c r="B150" i="11"/>
  <c r="B151" i="11" s="1"/>
  <c r="B152" i="11" s="1"/>
  <c r="B153" i="11" s="1"/>
  <c r="B154" i="11" s="1"/>
  <c r="B155" i="11" s="1"/>
  <c r="B156" i="11" s="1"/>
  <c r="B157" i="11" s="1"/>
  <c r="B158" i="11" s="1"/>
  <c r="B159" i="11" s="1"/>
  <c r="B160" i="11" s="1"/>
  <c r="B161" i="11" s="1"/>
  <c r="B162" i="11" s="1"/>
  <c r="B163" i="11" s="1"/>
  <c r="B164" i="11" s="1"/>
  <c r="B165" i="11" s="1"/>
  <c r="B166" i="11" s="1"/>
  <c r="B167" i="11" s="1"/>
  <c r="B168" i="11" s="1"/>
  <c r="B169" i="11" s="1"/>
  <c r="B170" i="11" s="1"/>
  <c r="B171" i="11" s="1"/>
  <c r="B172" i="11" s="1"/>
  <c r="B173" i="11" s="1"/>
  <c r="B174" i="11" s="1"/>
  <c r="B175" i="11" s="1"/>
  <c r="B176" i="11" s="1"/>
  <c r="B177" i="11" s="1"/>
  <c r="B178" i="11" s="1"/>
  <c r="B179" i="11" s="1"/>
  <c r="B180" i="11" s="1"/>
  <c r="B181" i="11" s="1"/>
  <c r="B182" i="11" s="1"/>
  <c r="B183" i="11" s="1"/>
  <c r="B184" i="11" s="1"/>
  <c r="B185" i="11" s="1"/>
  <c r="B186" i="11" s="1"/>
  <c r="B187" i="11" s="1"/>
  <c r="G149" i="11"/>
  <c r="H141" i="11"/>
  <c r="G133" i="11"/>
  <c r="G132" i="11"/>
  <c r="G128" i="11"/>
  <c r="G127" i="11"/>
  <c r="G126" i="11"/>
  <c r="G125" i="11"/>
  <c r="G124" i="11"/>
  <c r="G123" i="11"/>
  <c r="G122" i="11"/>
  <c r="B122" i="11"/>
  <c r="B123" i="11" s="1"/>
  <c r="B124" i="11" s="1"/>
  <c r="B125" i="11" s="1"/>
  <c r="B126" i="11" s="1"/>
  <c r="B127" i="11" s="1"/>
  <c r="B128" i="11" s="1"/>
  <c r="G121" i="11"/>
  <c r="H113" i="11"/>
  <c r="G105" i="11"/>
  <c r="G104" i="11"/>
  <c r="G101" i="11"/>
  <c r="G100" i="11"/>
  <c r="G99" i="11"/>
  <c r="G98" i="11"/>
  <c r="G97" i="11"/>
  <c r="G96" i="11"/>
  <c r="G95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B64" i="11"/>
  <c r="B65" i="11" s="1"/>
  <c r="B66" i="11" s="1"/>
  <c r="B67" i="11" s="1"/>
  <c r="B68" i="11" s="1"/>
  <c r="B69" i="11" s="1"/>
  <c r="B70" i="11" s="1"/>
  <c r="B71" i="11" s="1"/>
  <c r="B72" i="11" s="1"/>
  <c r="B73" i="11" s="1"/>
  <c r="B74" i="11" s="1"/>
  <c r="B75" i="11" s="1"/>
  <c r="B76" i="11" s="1"/>
  <c r="B77" i="11" s="1"/>
  <c r="B78" i="11" s="1"/>
  <c r="B79" i="11" s="1"/>
  <c r="B80" i="11" s="1"/>
  <c r="B81" i="11" s="1"/>
  <c r="B82" i="11" s="1"/>
  <c r="B83" i="11" s="1"/>
  <c r="B84" i="11" s="1"/>
  <c r="B85" i="11" s="1"/>
  <c r="B86" i="11" s="1"/>
  <c r="B87" i="11" s="1"/>
  <c r="B88" i="11" s="1"/>
  <c r="B89" i="11" s="1"/>
  <c r="B90" i="11" s="1"/>
  <c r="B91" i="11" s="1"/>
  <c r="B92" i="11" s="1"/>
  <c r="B93" i="11" s="1"/>
  <c r="B94" i="11" s="1"/>
  <c r="B95" i="11" s="1"/>
  <c r="B96" i="11" s="1"/>
  <c r="B97" i="11" s="1"/>
  <c r="B98" i="11" s="1"/>
  <c r="B99" i="11" s="1"/>
  <c r="B100" i="11" s="1"/>
  <c r="B101" i="11" s="1"/>
  <c r="G63" i="11"/>
  <c r="H55" i="11"/>
  <c r="G47" i="11"/>
  <c r="G46" i="11"/>
  <c r="G48" i="11" s="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B5" i="11"/>
  <c r="B6" i="11" s="1"/>
  <c r="B7" i="11" s="1"/>
  <c r="B8" i="11" s="1"/>
  <c r="B9" i="11" s="1"/>
  <c r="B10" i="11" s="1"/>
  <c r="B11" i="11" s="1"/>
  <c r="B12" i="11" s="1"/>
  <c r="B13" i="11" s="1"/>
  <c r="B14" i="11" s="1"/>
  <c r="B15" i="11" s="1"/>
  <c r="B16" i="11" s="1"/>
  <c r="B17" i="11" s="1"/>
  <c r="B18" i="11" s="1"/>
  <c r="B19" i="11" s="1"/>
  <c r="B20" i="11" s="1"/>
  <c r="B21" i="11" s="1"/>
  <c r="B22" i="11" s="1"/>
  <c r="B23" i="11" s="1"/>
  <c r="B24" i="11" s="1"/>
  <c r="B25" i="11" s="1"/>
  <c r="B26" i="11" s="1"/>
  <c r="B27" i="11" s="1"/>
  <c r="B28" i="11" s="1"/>
  <c r="B29" i="11" s="1"/>
  <c r="B30" i="11" s="1"/>
  <c r="B31" i="11" s="1"/>
  <c r="B32" i="11" s="1"/>
  <c r="B33" i="11" s="1"/>
  <c r="B34" i="11" s="1"/>
  <c r="B35" i="11" s="1"/>
  <c r="B36" i="11" s="1"/>
  <c r="B37" i="11" s="1"/>
  <c r="B38" i="11" s="1"/>
  <c r="B39" i="11" s="1"/>
  <c r="B40" i="11" s="1"/>
  <c r="B41" i="11" s="1"/>
  <c r="B42" i="11" s="1"/>
  <c r="B43" i="11" s="1"/>
  <c r="G4" i="11"/>
  <c r="H80" i="1"/>
  <c r="H81" i="1"/>
  <c r="H82" i="1"/>
  <c r="H83" i="1"/>
  <c r="H84" i="1"/>
  <c r="H98" i="1"/>
  <c r="G188" i="11" l="1"/>
  <c r="G189" i="11" s="1"/>
  <c r="G198" i="11" s="1"/>
  <c r="H198" i="11" s="1"/>
  <c r="G192" i="11"/>
  <c r="G102" i="11"/>
  <c r="G106" i="11"/>
  <c r="G130" i="11"/>
  <c r="G139" i="11" s="1"/>
  <c r="G134" i="11"/>
  <c r="G44" i="11"/>
  <c r="G53" i="11" s="1"/>
  <c r="C12" i="12"/>
  <c r="E7" i="12"/>
  <c r="E6" i="12"/>
  <c r="G111" i="11"/>
  <c r="G103" i="11"/>
  <c r="G112" i="11" s="1"/>
  <c r="H112" i="11" s="1"/>
  <c r="H139" i="11"/>
  <c r="G197" i="11"/>
  <c r="G131" i="11"/>
  <c r="G140" i="11" s="1"/>
  <c r="E14" i="10"/>
  <c r="E13" i="10"/>
  <c r="E12" i="10"/>
  <c r="E11" i="10"/>
  <c r="E10" i="10"/>
  <c r="E9" i="10"/>
  <c r="E8" i="10"/>
  <c r="E7" i="10"/>
  <c r="E6" i="10"/>
  <c r="E5" i="10"/>
  <c r="E4" i="10"/>
  <c r="F15" i="9"/>
  <c r="G14" i="9"/>
  <c r="I14" i="9" s="1"/>
  <c r="J13" i="9"/>
  <c r="G13" i="9"/>
  <c r="I13" i="9" s="1"/>
  <c r="G12" i="9"/>
  <c r="I12" i="9" s="1"/>
  <c r="G11" i="9"/>
  <c r="I11" i="9" s="1"/>
  <c r="G10" i="9"/>
  <c r="I10" i="9" s="1"/>
  <c r="G9" i="9"/>
  <c r="I9" i="9" s="1"/>
  <c r="H8" i="9"/>
  <c r="G8" i="9"/>
  <c r="I8" i="9" s="1"/>
  <c r="G7" i="9"/>
  <c r="I7" i="9" s="1"/>
  <c r="G6" i="9"/>
  <c r="I6" i="9" s="1"/>
  <c r="J5" i="9"/>
  <c r="G5" i="9"/>
  <c r="I5" i="9" s="1"/>
  <c r="J4" i="9"/>
  <c r="G4" i="9"/>
  <c r="I4" i="9" s="1"/>
  <c r="G3" i="9"/>
  <c r="I3" i="9" s="1"/>
  <c r="H14" i="8"/>
  <c r="J14" i="8" s="1"/>
  <c r="H13" i="8"/>
  <c r="J13" i="8" s="1"/>
  <c r="H12" i="8"/>
  <c r="J12" i="8" s="1"/>
  <c r="H11" i="8"/>
  <c r="J11" i="8" s="1"/>
  <c r="H10" i="8"/>
  <c r="J10" i="8" s="1"/>
  <c r="H8" i="8"/>
  <c r="J8" i="8" s="1"/>
  <c r="H7" i="8"/>
  <c r="J7" i="8" s="1"/>
  <c r="H6" i="8"/>
  <c r="J6" i="8" s="1"/>
  <c r="H5" i="8"/>
  <c r="J5" i="8" s="1"/>
  <c r="H90" i="1"/>
  <c r="H30" i="1"/>
  <c r="H27" i="1"/>
  <c r="H25" i="1"/>
  <c r="J12" i="9" l="1"/>
  <c r="H4" i="9"/>
  <c r="J8" i="9"/>
  <c r="J9" i="9"/>
  <c r="H12" i="9"/>
  <c r="E15" i="10"/>
  <c r="H7" i="9"/>
  <c r="H11" i="9"/>
  <c r="G15" i="9"/>
  <c r="J3" i="9"/>
  <c r="H6" i="9"/>
  <c r="J7" i="9"/>
  <c r="H10" i="9"/>
  <c r="J11" i="9"/>
  <c r="H14" i="9"/>
  <c r="G45" i="11"/>
  <c r="G54" i="11" s="1"/>
  <c r="H54" i="11" s="1"/>
  <c r="H5" i="9"/>
  <c r="J6" i="9"/>
  <c r="H9" i="9"/>
  <c r="J10" i="9"/>
  <c r="H13" i="9"/>
  <c r="J14" i="9"/>
  <c r="H3" i="9"/>
  <c r="H140" i="11"/>
  <c r="G142" i="11"/>
  <c r="H53" i="11"/>
  <c r="G114" i="11"/>
  <c r="H111" i="11"/>
  <c r="G200" i="11"/>
  <c r="H197" i="11"/>
  <c r="I15" i="9"/>
  <c r="H85" i="1"/>
  <c r="H86" i="1"/>
  <c r="H87" i="1"/>
  <c r="H88" i="1"/>
  <c r="H91" i="1"/>
  <c r="H92" i="1"/>
  <c r="H93" i="1"/>
  <c r="H95" i="1"/>
  <c r="H97" i="1"/>
  <c r="H99" i="1"/>
  <c r="H100" i="1"/>
  <c r="H73" i="1"/>
  <c r="H74" i="1"/>
  <c r="H75" i="1"/>
  <c r="H76" i="1"/>
  <c r="H77" i="1"/>
  <c r="H79" i="1"/>
  <c r="H72" i="1"/>
  <c r="D78" i="1"/>
  <c r="H78" i="1" s="1"/>
  <c r="H104" i="1"/>
  <c r="H105" i="1"/>
  <c r="H106" i="1"/>
  <c r="H107" i="1"/>
  <c r="H103" i="1"/>
  <c r="H133" i="1"/>
  <c r="H89" i="1"/>
  <c r="H114" i="1"/>
  <c r="H115" i="1"/>
  <c r="H116" i="1"/>
  <c r="H117" i="1"/>
  <c r="H118" i="1"/>
  <c r="H119" i="1"/>
  <c r="H126" i="1"/>
  <c r="H127" i="1"/>
  <c r="H128" i="1"/>
  <c r="H129" i="1"/>
  <c r="H130" i="1"/>
  <c r="H131" i="1"/>
  <c r="H132" i="1"/>
  <c r="H41" i="1"/>
  <c r="H15" i="1"/>
  <c r="H70" i="1" s="1"/>
  <c r="H16" i="1"/>
  <c r="H17" i="1"/>
  <c r="H18" i="1"/>
  <c r="H19" i="1"/>
  <c r="H20" i="1"/>
  <c r="H21" i="1"/>
  <c r="H22" i="1"/>
  <c r="H24" i="1"/>
  <c r="H26" i="1"/>
  <c r="H28" i="1"/>
  <c r="H29" i="1"/>
  <c r="H31" i="1"/>
  <c r="H32" i="1"/>
  <c r="H33" i="1"/>
  <c r="H34" i="1"/>
  <c r="H35" i="1"/>
  <c r="H36" i="1"/>
  <c r="H37" i="1"/>
  <c r="H38" i="1"/>
  <c r="H39" i="1"/>
  <c r="H40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110" i="1"/>
  <c r="H134" i="1" l="1"/>
  <c r="H15" i="9"/>
  <c r="G56" i="11"/>
  <c r="G57" i="11" s="1"/>
  <c r="J15" i="9"/>
  <c r="G201" i="11"/>
  <c r="H200" i="11"/>
  <c r="H201" i="11" s="1"/>
  <c r="G143" i="11"/>
  <c r="H142" i="11"/>
  <c r="H143" i="11" s="1"/>
  <c r="G115" i="11"/>
  <c r="H114" i="11"/>
  <c r="H115" i="11" s="1"/>
  <c r="H120" i="1"/>
  <c r="H101" i="1"/>
  <c r="H108" i="1"/>
  <c r="H123" i="1"/>
  <c r="H111" i="1"/>
  <c r="H135" i="1" l="1"/>
  <c r="H56" i="11"/>
  <c r="H57" i="11" s="1"/>
  <c r="H137" i="1" l="1"/>
  <c r="H138" i="1" s="1"/>
  <c r="F148" i="1" l="1"/>
</calcChain>
</file>

<file path=xl/comments1.xml><?xml version="1.0" encoding="utf-8"?>
<comments xmlns="http://schemas.openxmlformats.org/spreadsheetml/2006/main">
  <authors>
    <author>Tafara Chirinda</author>
  </authors>
  <commentList>
    <comment ref="C3" authorId="0">
      <text>
        <r>
          <rPr>
            <b/>
            <sz val="9"/>
            <color indexed="81"/>
            <rFont val="Tahoma"/>
            <family val="2"/>
          </rPr>
          <t>First Step:</t>
        </r>
        <r>
          <rPr>
            <sz val="9"/>
            <color indexed="81"/>
            <rFont val="Tahoma"/>
            <family val="2"/>
          </rPr>
          <t xml:space="preserve">
Insert total Proposal Budget Amount here
</t>
        </r>
      </text>
    </comment>
    <comment ref="E6" authorId="0">
      <text>
        <r>
          <rPr>
            <b/>
            <sz val="9"/>
            <color indexed="81"/>
            <rFont val="Tahoma"/>
            <family val="2"/>
          </rPr>
          <t xml:space="preserve">NTC Calculation based on following SCI formula:
 NTC divided by (                      
thematic + cross thematic costs)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9" authorId="0">
      <text>
        <r>
          <rPr>
            <b/>
            <sz val="9"/>
            <color indexed="81"/>
            <rFont val="Tahoma"/>
            <family val="2"/>
          </rPr>
          <t>Second Step:</t>
        </r>
        <r>
          <rPr>
            <sz val="9"/>
            <color indexed="81"/>
            <rFont val="Tahoma"/>
            <family val="2"/>
          </rPr>
          <t xml:space="preserve">
Change ICR/NICRA rate to reflect donor allowable ICR
</t>
        </r>
      </text>
    </comment>
  </commentList>
</comments>
</file>

<file path=xl/sharedStrings.xml><?xml version="1.0" encoding="utf-8"?>
<sst xmlns="http://schemas.openxmlformats.org/spreadsheetml/2006/main" count="643" uniqueCount="304">
  <si>
    <t xml:space="preserve">Unit Cost </t>
  </si>
  <si>
    <t xml:space="preserve">Sub-Total A:   </t>
  </si>
  <si>
    <t>——</t>
  </si>
  <si>
    <t xml:space="preserve">Sub-Total B: </t>
  </si>
  <si>
    <t xml:space="preserve">Sub-Total C: </t>
  </si>
  <si>
    <t xml:space="preserve">Sub-Total D: </t>
  </si>
  <si>
    <t xml:space="preserve">Sub-Total E:  </t>
  </si>
  <si>
    <t>Project Title:</t>
  </si>
  <si>
    <t>Project Code:</t>
  </si>
  <si>
    <t>Country:</t>
  </si>
  <si>
    <t xml:space="preserve">Sub-Total F:  </t>
  </si>
  <si>
    <t xml:space="preserve">Sub-Total G:  </t>
  </si>
  <si>
    <t>Subtotal Direct Project Costs</t>
  </si>
  <si>
    <t xml:space="preserve">PSC Amount </t>
  </si>
  <si>
    <t>Total (US$)</t>
  </si>
  <si>
    <t>Implementing partner:</t>
  </si>
  <si>
    <t>Project period:</t>
  </si>
  <si>
    <r>
      <rPr>
        <b/>
        <sz val="10"/>
        <rFont val="Calibri"/>
        <family val="2"/>
        <scheme val="minor"/>
      </rPr>
      <t xml:space="preserve">A. Staff and Other Personnel Costs </t>
    </r>
    <r>
      <rPr>
        <i/>
        <sz val="10"/>
        <rFont val="Calibri"/>
        <family val="2"/>
        <scheme val="minor"/>
      </rPr>
      <t>(please itemize costs of staff, consultants and other personnel to be recruited directly by the implementing partner for project implementation)</t>
    </r>
  </si>
  <si>
    <r>
      <t xml:space="preserve">C. Equipment </t>
    </r>
    <r>
      <rPr>
        <i/>
        <sz val="10"/>
        <rFont val="Calibri"/>
        <family val="2"/>
        <scheme val="minor"/>
      </rPr>
      <t>(please itemize costs of non-consumables to be purchased under the project)</t>
    </r>
  </si>
  <si>
    <r>
      <t xml:space="preserve">D. Contractual Services </t>
    </r>
    <r>
      <rPr>
        <i/>
        <sz val="10"/>
        <rFont val="Calibri"/>
        <family val="2"/>
        <scheme val="minor"/>
      </rPr>
      <t>(please list works and services to be contracted under the project)</t>
    </r>
  </si>
  <si>
    <r>
      <t xml:space="preserve">E. Travel </t>
    </r>
    <r>
      <rPr>
        <i/>
        <sz val="10"/>
        <rFont val="Calibri"/>
        <family val="2"/>
        <scheme val="minor"/>
      </rPr>
      <t>(please itemize travel costs of staff, consultants and other personnel for project implementation)</t>
    </r>
  </si>
  <si>
    <r>
      <t xml:space="preserve">F. Transfers and Grants to Counterparts </t>
    </r>
    <r>
      <rPr>
        <i/>
        <sz val="10"/>
        <rFont val="Calibri"/>
        <family val="2"/>
        <scheme val="minor"/>
      </rPr>
      <t>(please list transfers and sub-grants to project implementing partners)</t>
    </r>
  </si>
  <si>
    <r>
      <t xml:space="preserve">G. General Operating and Other Direct Costs </t>
    </r>
    <r>
      <rPr>
        <i/>
        <sz val="10"/>
        <rFont val="Calibri"/>
        <family val="2"/>
        <scheme val="minor"/>
      </rPr>
      <t>(please include general operating expenses and other direct costs for project implementation)</t>
    </r>
  </si>
  <si>
    <r>
      <rPr>
        <b/>
        <sz val="10"/>
        <rFont val="Calibri"/>
        <family val="2"/>
        <scheme val="minor"/>
      </rPr>
      <t>Indirect Programme Support Costs (PSC)</t>
    </r>
    <r>
      <rPr>
        <sz val="10"/>
        <rFont val="Calibri"/>
        <family val="2"/>
        <scheme val="minor"/>
      </rPr>
      <t xml:space="preserve"> </t>
    </r>
    <r>
      <rPr>
        <b/>
        <sz val="10"/>
        <rFont val="Calibri"/>
        <family val="2"/>
        <scheme val="minor"/>
      </rPr>
      <t>rate</t>
    </r>
    <r>
      <rPr>
        <sz val="10"/>
        <rFont val="Calibri"/>
        <family val="2"/>
        <scheme val="minor"/>
      </rPr>
      <t xml:space="preserve">  (insert percentage, not to exceed 7 per cent) </t>
    </r>
  </si>
  <si>
    <t>Unit quantity</t>
  </si>
  <si>
    <t>Months</t>
  </si>
  <si>
    <t>Days</t>
  </si>
  <si>
    <t>Lump sum</t>
  </si>
  <si>
    <t>Duration</t>
  </si>
  <si>
    <t>% Charged to ERF / CHF</t>
  </si>
  <si>
    <t>Budget Lines (specify unit type if applicable)</t>
  </si>
  <si>
    <r>
      <t>Country-based Pooled Fund (CBPF) Project Budget Tool</t>
    </r>
    <r>
      <rPr>
        <b/>
        <sz val="8"/>
        <color theme="0"/>
        <rFont val="Calibri"/>
        <family val="2"/>
        <scheme val="minor"/>
      </rPr>
      <t xml:space="preserve">
</t>
    </r>
    <r>
      <rPr>
        <sz val="9"/>
        <color theme="0"/>
        <rFont val="Calibri"/>
        <family val="2"/>
        <scheme val="minor"/>
      </rPr>
      <t xml:space="preserve">
This Excel template must be used when preparing proposal budgets to ensure correct calculations of various budget items.</t>
    </r>
  </si>
  <si>
    <r>
      <t xml:space="preserve">Please use the template below without modifying the section headings. </t>
    </r>
    <r>
      <rPr>
        <b/>
        <u/>
        <sz val="10"/>
        <rFont val="Calibri"/>
        <family val="2"/>
        <scheme val="minor"/>
      </rPr>
      <t>Wherever possible and relevant</t>
    </r>
    <r>
      <rPr>
        <sz val="10"/>
        <rFont val="Calibri"/>
        <family val="2"/>
        <scheme val="minor"/>
      </rPr>
      <t xml:space="preserve"> please provide a </t>
    </r>
    <r>
      <rPr>
        <b/>
        <sz val="10"/>
        <rFont val="Calibri"/>
        <family val="2"/>
        <scheme val="minor"/>
      </rPr>
      <t>detailed breakdown</t>
    </r>
    <r>
      <rPr>
        <sz val="10"/>
        <rFont val="Calibri"/>
        <family val="2"/>
        <scheme val="minor"/>
      </rPr>
      <t xml:space="preserve"> of items (unit type, quantity, unity cost) and costs for each budget line of the project. </t>
    </r>
    <r>
      <rPr>
        <b/>
        <u/>
        <sz val="10"/>
        <rFont val="Calibri"/>
        <family val="2"/>
        <scheme val="minor"/>
      </rPr>
      <t>The % charged to the CBPF</t>
    </r>
    <r>
      <rPr>
        <sz val="10"/>
        <rFont val="Calibri"/>
        <family val="2"/>
        <scheme val="minor"/>
      </rPr>
      <t xml:space="preserve"> will be 100% with the exception of shared costs, for which please indicate the total cost and the % being charged to the Fund. </t>
    </r>
    <r>
      <rPr>
        <b/>
        <u/>
        <sz val="10"/>
        <rFont val="Calibri"/>
        <family val="2"/>
        <scheme val="minor"/>
      </rPr>
      <t xml:space="preserve">Where breakdown of unit, quantity and unit cost is unavailable or unnecessary, </t>
    </r>
    <r>
      <rPr>
        <sz val="10"/>
        <rFont val="Calibri"/>
        <family val="2"/>
        <scheme val="minor"/>
      </rPr>
      <t xml:space="preserve">please enter total amount of the item along with sufficient description of cost content. </t>
    </r>
    <r>
      <rPr>
        <b/>
        <u/>
        <sz val="10"/>
        <rFont val="Calibri"/>
        <family val="2"/>
        <scheme val="minor"/>
      </rPr>
      <t xml:space="preserve">Please add additional rows, as needed. 
</t>
    </r>
    <r>
      <rPr>
        <sz val="10"/>
        <rFont val="Calibri"/>
        <family val="2"/>
        <scheme val="minor"/>
      </rPr>
      <t>All unit costs and total costs should be rounded to a maximum of 2 decimal places (e.g. 0.00).</t>
    </r>
    <r>
      <rPr>
        <b/>
        <u/>
        <sz val="10"/>
        <rFont val="Calibri"/>
        <family val="2"/>
        <scheme val="minor"/>
      </rPr>
      <t xml:space="preserve">
For further guidance on the budget preparation process, please refer to the Country-based Pooled Fund Budget Guidance in Chapter 6.</t>
    </r>
  </si>
  <si>
    <r>
      <t xml:space="preserve">Total CHF Project Cost </t>
    </r>
    <r>
      <rPr>
        <b/>
        <vertAlign val="superscript"/>
        <sz val="10"/>
        <rFont val="Calibri"/>
        <family val="2"/>
        <scheme val="minor"/>
      </rPr>
      <t xml:space="preserve"> </t>
    </r>
  </si>
  <si>
    <r>
      <t xml:space="preserve">B. Supplies, Commodities, Materials/Program Inputs </t>
    </r>
    <r>
      <rPr>
        <i/>
        <sz val="10"/>
        <rFont val="Calibri"/>
        <family val="2"/>
        <scheme val="minor"/>
      </rPr>
      <t>(please itemize direct and indirect costs of program activities t under the project, including associated transportation, freight, storage distribution and training costs)</t>
    </r>
  </si>
  <si>
    <t xml:space="preserve">South </t>
  </si>
  <si>
    <t>IYCF Technical Coordinator</t>
  </si>
  <si>
    <t>Nutrition Advisor</t>
  </si>
  <si>
    <t xml:space="preserve">Nutrition Manager </t>
  </si>
  <si>
    <t>Area Program Manager</t>
  </si>
  <si>
    <t>Area Finance Manager</t>
  </si>
  <si>
    <t>Country Director</t>
  </si>
  <si>
    <t>Director of Finance</t>
  </si>
  <si>
    <t>Director of Awards</t>
  </si>
  <si>
    <t xml:space="preserve">Director of HR &amp; Admin </t>
  </si>
  <si>
    <t>Logistics Director</t>
  </si>
  <si>
    <t>MEAL Advisor</t>
  </si>
  <si>
    <t>Business Development Manager</t>
  </si>
  <si>
    <t>Proposal Coordinator</t>
  </si>
  <si>
    <t>PDQ Coordinator</t>
  </si>
  <si>
    <t>Director of Programme Operations</t>
  </si>
  <si>
    <t>Director Programme Development &amp; Quality</t>
  </si>
  <si>
    <t>Media / Communications  Personnel</t>
  </si>
  <si>
    <t>Operations Personnel</t>
  </si>
  <si>
    <t>Security Personnel</t>
  </si>
  <si>
    <t xml:space="preserve">Assistant Nutrition Manager </t>
  </si>
  <si>
    <t xml:space="preserve">IYCF Trainer </t>
  </si>
  <si>
    <t>Data Entry clerk (for SC, OTP, TSFP and WFP Commodities entries)</t>
  </si>
  <si>
    <t xml:space="preserve">Center Guards </t>
  </si>
  <si>
    <t xml:space="preserve">Center cleaners </t>
  </si>
  <si>
    <t>CMAM Registrars</t>
  </si>
  <si>
    <t>Area HR coordinator</t>
  </si>
  <si>
    <t>Area MEAL officer</t>
  </si>
  <si>
    <t>Area Security Coordinator</t>
  </si>
  <si>
    <t>Finance Support staff [Finance Officer]</t>
  </si>
  <si>
    <t>Programme Support Staff [MEAL Officer]</t>
  </si>
  <si>
    <t>Security Officer</t>
  </si>
  <si>
    <t>HR &amp; Admin Officer</t>
  </si>
  <si>
    <t xml:space="preserve">HMIS Officer for all counties </t>
  </si>
  <si>
    <t xml:space="preserve">Commodity Therapeutic Supplies Officer [All counties] </t>
  </si>
  <si>
    <t>Logistics Officer</t>
  </si>
  <si>
    <t>Logistic/Procurement Assistant</t>
  </si>
  <si>
    <t>Logistic Support staff [Driver]</t>
  </si>
  <si>
    <t>Support Staff [Security Guards]</t>
  </si>
  <si>
    <t xml:space="preserve">Support Staff [Cook] </t>
  </si>
  <si>
    <t>Support Staff [Cleaners and Compound cleaners]</t>
  </si>
  <si>
    <t>Support staff [Store officer]</t>
  </si>
  <si>
    <t>Car Driver</t>
  </si>
  <si>
    <t xml:space="preserve">Field Program Manager </t>
  </si>
  <si>
    <t xml:space="preserve">Nutrition Officer </t>
  </si>
  <si>
    <t xml:space="preserve">Community/IYCF Supervisor </t>
  </si>
  <si>
    <t xml:space="preserve">CMAM Nurse </t>
  </si>
  <si>
    <t xml:space="preserve">Community Mobilizers/ IYCF Promoters </t>
  </si>
  <si>
    <t xml:space="preserve">Community Nutrition worker </t>
  </si>
  <si>
    <t xml:space="preserve">CMAM Supervisor </t>
  </si>
  <si>
    <t>Communication [VSAT, Thuraya, Mobile]</t>
  </si>
  <si>
    <t>Office Supplies and running cost</t>
  </si>
  <si>
    <t>Field Office Rent and Accommodation</t>
  </si>
  <si>
    <t>Office Rent</t>
  </si>
  <si>
    <t>Office Utilities and Supplies etc.</t>
  </si>
  <si>
    <t>Guest House Rental, Utilities and Supplies etc.(costs of 3 guesthouses)</t>
  </si>
  <si>
    <t>Maintenance and Repair (including Generator Fuel)</t>
  </si>
  <si>
    <t xml:space="preserve">Bank Charges </t>
  </si>
  <si>
    <t>Security Cost</t>
  </si>
  <si>
    <t xml:space="preserve">Travel and Accommodation Field </t>
  </si>
  <si>
    <t>Plastic Pallets in OTP/TSFP site stores</t>
  </si>
  <si>
    <t>Flight, accommodation and per diem</t>
  </si>
  <si>
    <t>Travel field monitoring and Support including TA</t>
  </si>
  <si>
    <t xml:space="preserve">Charter flight  to transport equipment and supplies </t>
  </si>
  <si>
    <t xml:space="preserve">Operations Personnel Laptops </t>
  </si>
  <si>
    <t>Improving security (Strengthening and hibernation)</t>
  </si>
  <si>
    <t>CMAM TOT for SCI staff</t>
  </si>
  <si>
    <t xml:space="preserve">IYCF TOT for SCI staff </t>
  </si>
  <si>
    <t>IYCF Training for staff</t>
  </si>
  <si>
    <t>NIS training for Officers and data entry personal (6 SCI staff  from all locations)</t>
  </si>
  <si>
    <t xml:space="preserve">IYCF Counselors training </t>
  </si>
  <si>
    <t>On the job training on Infant management (48 site staff) for 1 day</t>
  </si>
  <si>
    <t>CMAM on job training for  staff 60  SCI, MoH and CHD )</t>
  </si>
  <si>
    <t>January to June, 2016</t>
  </si>
  <si>
    <t>Save the Children International (SCI)</t>
  </si>
  <si>
    <t xml:space="preserve">HQ technical assistance travel </t>
  </si>
  <si>
    <t>TSFP/OTP/IYCF friendly areas Rehabilitation [Sites]</t>
  </si>
  <si>
    <t>Rehabilitation of PoC Stabilization roofing [Grass cover]-PoC ( Temperature control)</t>
  </si>
  <si>
    <t>Nutrition Centers Beneficiaries H&amp;N education session and Waiting area rehabilitation/Construction</t>
  </si>
  <si>
    <t>Rehabilitation of Nutrition Centers latrines with Water facilities</t>
  </si>
  <si>
    <t>Rehabilitation of Therapeutic Supplies Centers Storage facilities</t>
  </si>
  <si>
    <t>MTMSG materials ( Mats, children play materials, Demonstration banners, meeting venue sitting materials, radios, TVs)</t>
  </si>
  <si>
    <t>Sitting benches for Bor nutrition beneficiaries</t>
  </si>
  <si>
    <t>Cash vouchers/Feeding for SC beneficiaries caregivers (maximum of five day)</t>
  </si>
  <si>
    <t>Printing of TSFP cards U5 (beneficiary and treatment card)</t>
  </si>
  <si>
    <t>Printing of treatment cards for PLW (beneficiary and treatment card)</t>
  </si>
  <si>
    <t xml:space="preserve">Program Stationaries and printing </t>
  </si>
  <si>
    <t>IYCF Counselors incentives( Soap, sugar, T-shits, Kanga, caps, and bags)</t>
  </si>
  <si>
    <t>Sitting mats for nutrition beneficiaries</t>
  </si>
  <si>
    <t>Registers for OTP (29 sites)</t>
  </si>
  <si>
    <t>Registers for TSFP U5 (29 sites)</t>
  </si>
  <si>
    <t>Registers for TSFP PLW (29 sites)</t>
  </si>
  <si>
    <t xml:space="preserve">Printing OTP cards (beneficiary and treatment Card) </t>
  </si>
  <si>
    <t xml:space="preserve">Vehicle  (SCI will rent 3 vehicles, one each in Nyirol, Akobo and Bor) </t>
  </si>
  <si>
    <t>IYCF Training package (facilitator manual, participant manual, training aid, planning, 
counseling cards, key messages, supportive supervision manual) and Reporting Tools/registrars</t>
  </si>
  <si>
    <t xml:space="preserve">Deputy Nutrition Advisor </t>
  </si>
  <si>
    <t>210 CNVs training for active case finding (20 Akobo East, 50 Akobo West, 60 Nyirol and 90 Bor) 1 day</t>
  </si>
  <si>
    <t>Tables [5 Nyirol, 4 Akobo, 3 Bor]</t>
  </si>
  <si>
    <t>Chairs [ [5 Nyirol, 4 Akobo, 3 Bor]</t>
  </si>
  <si>
    <t>Cabinet (For Files )[3 Nyirol, 3 Akobo, 3 Bor]</t>
  </si>
  <si>
    <t>HR, Admin &amp; IT Personnel (This consists of 5 staff based at HO)</t>
  </si>
  <si>
    <t>SCI CO NTC (single) Rates 2014, Budget 2015 (Updated) and 2015 1st forecast and 2nd forecast</t>
  </si>
  <si>
    <t>Country Office</t>
  </si>
  <si>
    <t>Budget 2015 NTC Rate (updated)</t>
  </si>
  <si>
    <t>Actual 2014 (P16)</t>
  </si>
  <si>
    <t xml:space="preserve">1st forecast 2015 NTC Rate </t>
  </si>
  <si>
    <t>NTC Rate based on last 12 months spend</t>
  </si>
  <si>
    <t>Movement from 1st FC to last 12 mths</t>
  </si>
  <si>
    <t>2nd forecast 2015 NTC rate</t>
  </si>
  <si>
    <t>Movement from 1st forecast to 2nd forecast</t>
  </si>
  <si>
    <t>Comments on movements &gt; 5% 2nd FC vs 1st FC</t>
  </si>
  <si>
    <t>South Sudan</t>
  </si>
  <si>
    <t>Finance &amp; Grants Personnel ( based at CO)</t>
  </si>
  <si>
    <t>Awards Personnel (based at HO)</t>
  </si>
  <si>
    <t>Procurement &amp; Logistics Personnel (based at CO)</t>
  </si>
  <si>
    <t xml:space="preserve">Vehicle running cost and maintenance for hired vehicles </t>
  </si>
  <si>
    <t>Unit cost</t>
  </si>
  <si>
    <t>CMAM training five days</t>
  </si>
  <si>
    <t xml:space="preserve"> Location</t>
  </si>
  <si>
    <t>Target particpants</t>
  </si>
  <si>
    <t>Transport</t>
  </si>
  <si>
    <t>Per diem</t>
  </si>
  <si>
    <t>Lunch and snach</t>
  </si>
  <si>
    <t>Acoomodation</t>
  </si>
  <si>
    <t>Stationery</t>
  </si>
  <si>
    <t>unit cost</t>
  </si>
  <si>
    <t>Hall Rental lumsum</t>
  </si>
  <si>
    <t>Total Cost</t>
  </si>
  <si>
    <t>Bor</t>
  </si>
  <si>
    <t>Akobo East</t>
  </si>
  <si>
    <t>Nyirol/Lankien</t>
  </si>
  <si>
    <t>Akobo West</t>
  </si>
  <si>
    <t>IYCF Training for staff for five days</t>
  </si>
  <si>
    <t>Nyirol/Lanien</t>
  </si>
  <si>
    <t>CNVs</t>
  </si>
  <si>
    <t xml:space="preserve">Description of Goods / Services
</t>
  </si>
  <si>
    <t>Unit / Form</t>
  </si>
  <si>
    <t xml:space="preserve">Quantity required </t>
  </si>
  <si>
    <t xml:space="preserve">Currency </t>
  </si>
  <si>
    <t>Unit Price</t>
  </si>
  <si>
    <t>Total Price</t>
  </si>
  <si>
    <t>Akobo</t>
  </si>
  <si>
    <t>Nyirol</t>
  </si>
  <si>
    <t>IYCF Facilitator A4</t>
  </si>
  <si>
    <t>pcs</t>
  </si>
  <si>
    <t>usd</t>
  </si>
  <si>
    <t xml:space="preserve"> Key messages booklets  A4</t>
  </si>
  <si>
    <t>Participants materials  A4</t>
  </si>
  <si>
    <t>Planning guide   A4</t>
  </si>
  <si>
    <t>Training Aid  A4</t>
  </si>
  <si>
    <t>Councelling cards A3</t>
  </si>
  <si>
    <t>Adaptation Guide  A4</t>
  </si>
  <si>
    <t>IYCF Resgistry book A3</t>
  </si>
  <si>
    <t>WBW Car Stickers A3 Size</t>
  </si>
  <si>
    <t>WBW Banners 1.5M X 1M</t>
  </si>
  <si>
    <t xml:space="preserve"> Hand Bands  with WBW Logos see the attached.</t>
  </si>
  <si>
    <t xml:space="preserve">Total </t>
  </si>
  <si>
    <t xml:space="preserve">White collared  khaki short sleeved Shirts with turn up  with SCI  Logo </t>
  </si>
  <si>
    <t>IYCF Councellors incentives</t>
  </si>
  <si>
    <t>Item</t>
  </si>
  <si>
    <t>Units</t>
  </si>
  <si>
    <t>Unit cost USD$</t>
  </si>
  <si>
    <t>Total USD$</t>
  </si>
  <si>
    <t>Matts</t>
  </si>
  <si>
    <t>one time</t>
  </si>
  <si>
    <t>Bicyles</t>
  </si>
  <si>
    <t>Soap</t>
  </si>
  <si>
    <t>monthly</t>
  </si>
  <si>
    <t>sugar</t>
  </si>
  <si>
    <t>six months</t>
  </si>
  <si>
    <t>Tshits</t>
  </si>
  <si>
    <t>Kanga</t>
  </si>
  <si>
    <t>caps</t>
  </si>
  <si>
    <t>Rain Costs</t>
  </si>
  <si>
    <t>gummboats</t>
  </si>
  <si>
    <t xml:space="preserve"> umberralas</t>
  </si>
  <si>
    <t>bags)</t>
  </si>
  <si>
    <t>TOTAL PACKAGE</t>
  </si>
  <si>
    <t>MEAL Manager</t>
  </si>
  <si>
    <t>Description</t>
  </si>
  <si>
    <t>Hygiene kits for Patients [Blankets and Mats] for the two stabilization centers</t>
  </si>
  <si>
    <t>Hygiene kits for Patients [Soap and Basin] for the two stabilization centers</t>
  </si>
  <si>
    <t xml:space="preserve">BOQ_OTP  BASIC STRUCTURE </t>
  </si>
  <si>
    <t xml:space="preserve">ITEM </t>
  </si>
  <si>
    <t>DESCRIPTION</t>
  </si>
  <si>
    <t>UNIT</t>
  </si>
  <si>
    <t>QTY</t>
  </si>
  <si>
    <t>UNIT COST</t>
  </si>
  <si>
    <t>AMOUNT SSP</t>
  </si>
  <si>
    <t>REMARKS</t>
  </si>
  <si>
    <t xml:space="preserve">Site Clearing </t>
  </si>
  <si>
    <t>M2</t>
  </si>
  <si>
    <t>labor</t>
  </si>
  <si>
    <t xml:space="preserve">Excavation </t>
  </si>
  <si>
    <t>M3</t>
  </si>
  <si>
    <t>Backfill</t>
  </si>
  <si>
    <t>Marrum</t>
  </si>
  <si>
    <t>10mm dia high yield R/F Steel bars</t>
  </si>
  <si>
    <t>bar</t>
  </si>
  <si>
    <t>8mm dia high yield R/F Steel bars</t>
  </si>
  <si>
    <t>6mm dia round mild R/F Steel bars</t>
  </si>
  <si>
    <t>Binding Wire</t>
  </si>
  <si>
    <t>kg</t>
  </si>
  <si>
    <t xml:space="preserve">Local Sticks for Form work </t>
  </si>
  <si>
    <t>Pc</t>
  </si>
  <si>
    <t>Polythene sheet for DPC</t>
  </si>
  <si>
    <t xml:space="preserve">Roll </t>
  </si>
  <si>
    <t>Concrete</t>
  </si>
  <si>
    <t xml:space="preserve">      </t>
  </si>
  <si>
    <t>Cement</t>
  </si>
  <si>
    <t>bag</t>
  </si>
  <si>
    <t>Sand</t>
  </si>
  <si>
    <t>Gravel</t>
  </si>
  <si>
    <t>Block Work</t>
  </si>
  <si>
    <t>4'' x 3'' High quality hard wood timber minimum 4M long</t>
  </si>
  <si>
    <t>4'' x 2'' High quality soft wood timber minimum 4M long</t>
  </si>
  <si>
    <t>3'' x 2'' High quality soft wood timber minimum 4M long for purlins and intermediate trusses</t>
  </si>
  <si>
    <t>Form Work (12"x1") 4m long</t>
  </si>
  <si>
    <t>G28 GCI - sheet (0.9M X 3M) long</t>
  </si>
  <si>
    <t>G28 G Ridge  Cap 2M long</t>
  </si>
  <si>
    <t>Hoop Iron</t>
  </si>
  <si>
    <t>Wood Preservative</t>
  </si>
  <si>
    <t>Litre</t>
  </si>
  <si>
    <t>Black paint</t>
  </si>
  <si>
    <t>5'' Wire Nail</t>
  </si>
  <si>
    <t>4'' Wire Nail</t>
  </si>
  <si>
    <t>3'' Wire Nail</t>
  </si>
  <si>
    <t>2'' Wire Nail</t>
  </si>
  <si>
    <t>2.5'' Roofing Nail</t>
  </si>
  <si>
    <t>Rubb Washers</t>
  </si>
  <si>
    <t>Block moud (400 X 220 X 200)mm</t>
  </si>
  <si>
    <t>NO</t>
  </si>
  <si>
    <t>Block moud (400 X 200 X 150)mm</t>
  </si>
  <si>
    <t>Wheelborrow</t>
  </si>
  <si>
    <t>Water</t>
  </si>
  <si>
    <t>LS</t>
  </si>
  <si>
    <t>Windows</t>
  </si>
  <si>
    <t>Doors</t>
  </si>
  <si>
    <t>LA</t>
  </si>
  <si>
    <t>Ceiling and works</t>
  </si>
  <si>
    <t>Sub Total - Material</t>
  </si>
  <si>
    <t>Sub Total - Labor</t>
  </si>
  <si>
    <t>External Transportation</t>
  </si>
  <si>
    <t>Internal Transportation</t>
  </si>
  <si>
    <t>Sub Total - Transportation</t>
  </si>
  <si>
    <t>Grand Total</t>
  </si>
  <si>
    <t>Revised by :  SCI</t>
  </si>
  <si>
    <t>Summary</t>
  </si>
  <si>
    <t>SSP</t>
  </si>
  <si>
    <t>USD</t>
  </si>
  <si>
    <t xml:space="preserve">Materials </t>
  </si>
  <si>
    <t>Labour</t>
  </si>
  <si>
    <t>Total cost for one  Block</t>
  </si>
  <si>
    <t xml:space="preserve">BOQ_ WAITING ROOM BASIC STRUCTURE </t>
  </si>
  <si>
    <t xml:space="preserve">BOQ_ WATER FACILITIES </t>
  </si>
  <si>
    <t>Jerrican</t>
  </si>
  <si>
    <t xml:space="preserve">BOQ_ STORAGE BASIC STRUCTURE </t>
  </si>
  <si>
    <t>Automatic Split  for use in proposal development</t>
  </si>
  <si>
    <t>Total Reduction Amount</t>
  </si>
  <si>
    <t>%</t>
  </si>
  <si>
    <t>Automatic Split:</t>
  </si>
  <si>
    <t>Thematic Costs</t>
  </si>
  <si>
    <t>Non-Thematic Costs</t>
  </si>
  <si>
    <t>Cross Thematic Costs</t>
  </si>
  <si>
    <t>ICR/NICRA</t>
  </si>
  <si>
    <t>Check=Zero</t>
  </si>
  <si>
    <t>Allocation of NTC is as follows:</t>
  </si>
  <si>
    <t>Juba</t>
  </si>
  <si>
    <t xml:space="preserve">Field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</si>
</sst>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&quot;$&quot;#,##0"/>
    <numFmt numFmtId="167" formatCode="[$-409]d\-mmm\-yy;@"/>
    <numFmt numFmtId="168" formatCode="&quot;$&quot;#,##0.00"/>
    <numFmt numFmtId="169" formatCode="_(&quot;$&quot;* #,##0_);_(&quot;$&quot;* \(#,##0\);_(&quot;$&quot;* &quot;-&quot;??_);_(@_)"/>
    <numFmt numFmtId="170" formatCode="_([$€]* #,##0.00_);_([$€]* \(#,##0.00\);_([$€]* &quot;-&quot;??_);_(@_)"/>
  </numFmts>
  <fonts count="52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8"/>
      <color indexed="8"/>
      <name val="Arial"/>
      <family val="2"/>
    </font>
    <font>
      <b/>
      <sz val="14"/>
      <color theme="0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9"/>
      <color indexed="8"/>
      <name val="Calibri"/>
      <family val="2"/>
      <scheme val="minor"/>
    </font>
    <font>
      <sz val="10"/>
      <name val="Calibri"/>
      <family val="2"/>
      <scheme val="minor"/>
    </font>
    <font>
      <b/>
      <u/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indexed="8"/>
      <name val="Arial"/>
      <family val="2"/>
    </font>
    <font>
      <i/>
      <sz val="10"/>
      <name val="Calibri"/>
      <family val="2"/>
      <scheme val="minor"/>
    </font>
    <font>
      <b/>
      <i/>
      <sz val="10"/>
      <name val="Calibri"/>
      <family val="2"/>
      <scheme val="minor"/>
    </font>
    <font>
      <b/>
      <vertAlign val="superscript"/>
      <sz val="1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Times New Roman"/>
      <family val="1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4"/>
      <color rgb="FF000000"/>
      <name val="Calibri"/>
      <family val="2"/>
    </font>
    <font>
      <b/>
      <sz val="11"/>
      <name val="Garamond"/>
      <family val="1"/>
    </font>
    <font>
      <sz val="10"/>
      <name val="Verdana"/>
      <family val="2"/>
    </font>
    <font>
      <sz val="11"/>
      <name val="Garamond"/>
      <family val="1"/>
    </font>
    <font>
      <b/>
      <sz val="10"/>
      <name val="Arial"/>
      <family val="2"/>
    </font>
    <font>
      <b/>
      <sz val="11"/>
      <color theme="0"/>
      <name val="Garamond"/>
      <family val="1"/>
    </font>
    <font>
      <b/>
      <sz val="10"/>
      <name val="Garamond"/>
      <family val="1"/>
    </font>
    <font>
      <sz val="10"/>
      <name val="Garamond"/>
      <family val="1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2" tint="-0.89999084444715716"/>
      <name val="Arial"/>
      <family val="2"/>
    </font>
    <font>
      <b/>
      <sz val="8"/>
      <color theme="0"/>
      <name val="Arial"/>
      <family val="2"/>
    </font>
    <font>
      <sz val="11"/>
      <color theme="1"/>
      <name val="Arial"/>
      <family val="2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sz val="12"/>
      <name val="Calibri"/>
      <family val="2"/>
      <scheme val="minor"/>
    </font>
    <font>
      <b/>
      <sz val="11"/>
      <color theme="1"/>
      <name val="Century Gothic"/>
      <family val="2"/>
    </font>
    <font>
      <sz val="11"/>
      <name val="Arial"/>
      <family val="2"/>
    </font>
    <font>
      <sz val="10"/>
      <color theme="1"/>
      <name val="Arial"/>
      <family val="2"/>
    </font>
    <font>
      <sz val="12"/>
      <color theme="1"/>
      <name val="Calibri"/>
      <family val="2"/>
      <scheme val="minor"/>
    </font>
    <font>
      <b/>
      <sz val="11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1"/>
      <color theme="0"/>
      <name val="Arial"/>
      <family val="2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2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4172AD"/>
        <bgColor indexed="64"/>
      </patternFill>
    </fill>
    <fill>
      <patternFill patternType="solid">
        <fgColor rgb="FFA1BDD7"/>
        <bgColor indexed="64"/>
      </patternFill>
    </fill>
    <fill>
      <patternFill patternType="solid">
        <fgColor rgb="FFC0D8F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8">
    <xf numFmtId="0" fontId="0" fillId="0" borderId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5" fillId="0" borderId="0"/>
    <xf numFmtId="0" fontId="1" fillId="0" borderId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0" fontId="31" fillId="0" borderId="0" applyFont="0" applyFill="0" applyBorder="0" applyAlignment="0" applyProtection="0"/>
    <xf numFmtId="0" fontId="2" fillId="0" borderId="0"/>
    <xf numFmtId="0" fontId="2" fillId="0" borderId="0"/>
    <xf numFmtId="0" fontId="49" fillId="0" borderId="0"/>
    <xf numFmtId="0" fontId="1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9" fillId="0" borderId="0"/>
  </cellStyleXfs>
  <cellXfs count="296">
    <xf numFmtId="0" fontId="0" fillId="0" borderId="0" xfId="0"/>
    <xf numFmtId="0" fontId="3" fillId="2" borderId="0" xfId="0" applyFont="1" applyFill="1" applyAlignment="1">
      <alignment horizontal="left" vertical="top" wrapText="1"/>
    </xf>
    <xf numFmtId="0" fontId="5" fillId="2" borderId="0" xfId="0" applyFont="1" applyFill="1" applyBorder="1" applyAlignment="1">
      <alignment horizontal="right" vertical="top" indent="1"/>
    </xf>
    <xf numFmtId="0" fontId="5" fillId="2" borderId="0" xfId="0" applyFont="1" applyFill="1" applyBorder="1" applyAlignment="1">
      <alignment horizontal="right" vertical="top" wrapText="1" indent="1"/>
    </xf>
    <xf numFmtId="0" fontId="10" fillId="2" borderId="0" xfId="0" applyFont="1" applyFill="1" applyAlignment="1">
      <alignment horizontal="left" vertical="top" wrapText="1"/>
    </xf>
    <xf numFmtId="0" fontId="14" fillId="2" borderId="0" xfId="0" applyFont="1" applyFill="1" applyAlignment="1">
      <alignment horizontal="left" vertical="top" wrapText="1"/>
    </xf>
    <xf numFmtId="9" fontId="3" fillId="2" borderId="0" xfId="3" applyFont="1" applyFill="1" applyAlignment="1">
      <alignment horizontal="left" vertical="top" wrapText="1"/>
    </xf>
    <xf numFmtId="9" fontId="10" fillId="2" borderId="0" xfId="3" applyFont="1" applyFill="1" applyAlignment="1">
      <alignment horizontal="left" vertical="top" wrapText="1"/>
    </xf>
    <xf numFmtId="0" fontId="3" fillId="2" borderId="0" xfId="0" applyFont="1" applyFill="1" applyBorder="1" applyAlignment="1">
      <alignment horizontal="left" vertical="top" wrapText="1"/>
    </xf>
    <xf numFmtId="1" fontId="11" fillId="2" borderId="1" xfId="2" applyNumberFormat="1" applyFont="1" applyFill="1" applyBorder="1" applyAlignment="1">
      <alignment horizontal="center" vertical="top" wrapText="1"/>
    </xf>
    <xf numFmtId="168" fontId="11" fillId="2" borderId="1" xfId="0" applyNumberFormat="1" applyFont="1" applyFill="1" applyBorder="1" applyAlignment="1">
      <alignment horizontal="right" vertical="top" wrapText="1"/>
    </xf>
    <xf numFmtId="9" fontId="11" fillId="2" borderId="13" xfId="3" applyFont="1" applyFill="1" applyBorder="1" applyAlignment="1">
      <alignment horizontal="right" vertical="top" wrapText="1"/>
    </xf>
    <xf numFmtId="0" fontId="2" fillId="0" borderId="0" xfId="0" applyFont="1"/>
    <xf numFmtId="1" fontId="3" fillId="2" borderId="0" xfId="0" applyNumberFormat="1" applyFont="1" applyFill="1" applyAlignment="1">
      <alignment horizontal="left" vertical="top" wrapText="1"/>
    </xf>
    <xf numFmtId="1" fontId="11" fillId="2" borderId="13" xfId="0" applyNumberFormat="1" applyFont="1" applyFill="1" applyBorder="1" applyAlignment="1">
      <alignment horizontal="right" vertical="top" wrapText="1"/>
    </xf>
    <xf numFmtId="1" fontId="10" fillId="2" borderId="0" xfId="0" applyNumberFormat="1" applyFont="1" applyFill="1" applyAlignment="1">
      <alignment horizontal="left" vertical="top" wrapText="1"/>
    </xf>
    <xf numFmtId="0" fontId="3" fillId="3" borderId="0" xfId="0" applyFont="1" applyFill="1" applyAlignment="1">
      <alignment horizontal="left" vertical="top" wrapText="1"/>
    </xf>
    <xf numFmtId="0" fontId="13" fillId="5" borderId="1" xfId="0" applyFont="1" applyFill="1" applyBorder="1" applyAlignment="1">
      <alignment horizontal="center" vertical="top" wrapText="1"/>
    </xf>
    <xf numFmtId="1" fontId="13" fillId="5" borderId="13" xfId="0" applyNumberFormat="1" applyFont="1" applyFill="1" applyBorder="1" applyAlignment="1">
      <alignment horizontal="center" vertical="top" wrapText="1"/>
    </xf>
    <xf numFmtId="9" fontId="13" fillId="5" borderId="13" xfId="3" applyFont="1" applyFill="1" applyBorder="1" applyAlignment="1">
      <alignment horizontal="center" vertical="top" wrapText="1"/>
    </xf>
    <xf numFmtId="0" fontId="13" fillId="5" borderId="2" xfId="0" applyFont="1" applyFill="1" applyBorder="1" applyAlignment="1">
      <alignment horizontal="center" vertical="top" wrapText="1"/>
    </xf>
    <xf numFmtId="169" fontId="11" fillId="6" borderId="2" xfId="2" applyNumberFormat="1" applyFont="1" applyFill="1" applyBorder="1" applyAlignment="1">
      <alignment horizontal="right" vertical="top" wrapText="1"/>
    </xf>
    <xf numFmtId="0" fontId="11" fillId="0" borderId="13" xfId="0" applyFont="1" applyFill="1" applyBorder="1" applyAlignment="1" applyProtection="1">
      <alignment vertical="top" wrapText="1"/>
    </xf>
    <xf numFmtId="166" fontId="10" fillId="2" borderId="0" xfId="0" applyNumberFormat="1" applyFont="1" applyFill="1" applyAlignment="1">
      <alignment horizontal="left" vertical="top" wrapText="1"/>
    </xf>
    <xf numFmtId="165" fontId="3" fillId="2" borderId="0" xfId="1" applyFont="1" applyFill="1" applyAlignment="1">
      <alignment horizontal="left" vertical="top" wrapText="1"/>
    </xf>
    <xf numFmtId="165" fontId="3" fillId="2" borderId="0" xfId="0" applyNumberFormat="1" applyFont="1" applyFill="1" applyAlignment="1">
      <alignment horizontal="left" vertical="top" wrapText="1"/>
    </xf>
    <xf numFmtId="43" fontId="3" fillId="2" borderId="0" xfId="0" applyNumberFormat="1" applyFont="1" applyFill="1" applyAlignment="1">
      <alignment horizontal="left" vertical="top" wrapText="1"/>
    </xf>
    <xf numFmtId="0" fontId="14" fillId="2" borderId="0" xfId="0" applyFont="1" applyFill="1" applyAlignment="1">
      <alignment horizontal="left" vertical="top"/>
    </xf>
    <xf numFmtId="0" fontId="18" fillId="0" borderId="0" xfId="0" applyFont="1" applyFill="1" applyAlignment="1">
      <alignment vertical="center"/>
    </xf>
    <xf numFmtId="0" fontId="0" fillId="0" borderId="0" xfId="0" applyFill="1"/>
    <xf numFmtId="0" fontId="0" fillId="0" borderId="0" xfId="0" applyFill="1" applyBorder="1"/>
    <xf numFmtId="0" fontId="19" fillId="0" borderId="0" xfId="0" applyFont="1" applyBorder="1"/>
    <xf numFmtId="0" fontId="20" fillId="0" borderId="0" xfId="0" applyFont="1" applyFill="1"/>
    <xf numFmtId="0" fontId="20" fillId="0" borderId="24" xfId="0" applyFont="1" applyFill="1" applyBorder="1"/>
    <xf numFmtId="0" fontId="21" fillId="8" borderId="24" xfId="0" applyFont="1" applyFill="1" applyBorder="1" applyAlignment="1">
      <alignment vertical="center"/>
    </xf>
    <xf numFmtId="0" fontId="20" fillId="0" borderId="24" xfId="0" applyFont="1" applyBorder="1"/>
    <xf numFmtId="0" fontId="20" fillId="0" borderId="0" xfId="0" applyFont="1" applyFill="1" applyBorder="1"/>
    <xf numFmtId="0" fontId="22" fillId="9" borderId="25" xfId="0" applyFont="1" applyFill="1" applyBorder="1" applyAlignment="1">
      <alignment horizontal="center" vertical="center"/>
    </xf>
    <xf numFmtId="0" fontId="22" fillId="9" borderId="25" xfId="0" applyFont="1" applyFill="1" applyBorder="1" applyAlignment="1">
      <alignment horizontal="center" vertical="center" wrapText="1"/>
    </xf>
    <xf numFmtId="0" fontId="22" fillId="9" borderId="26" xfId="0" applyFont="1" applyFill="1" applyBorder="1" applyAlignment="1">
      <alignment horizontal="center" vertical="center" wrapText="1"/>
    </xf>
    <xf numFmtId="0" fontId="23" fillId="10" borderId="25" xfId="0" applyFont="1" applyFill="1" applyBorder="1" applyAlignment="1">
      <alignment horizontal="center" vertical="center" wrapText="1"/>
    </xf>
    <xf numFmtId="0" fontId="21" fillId="8" borderId="25" xfId="0" applyFont="1" applyFill="1" applyBorder="1" applyAlignment="1">
      <alignment vertical="center"/>
    </xf>
    <xf numFmtId="9" fontId="21" fillId="8" borderId="25" xfId="0" applyNumberFormat="1" applyFont="1" applyFill="1" applyBorder="1" applyAlignment="1">
      <alignment vertical="center"/>
    </xf>
    <xf numFmtId="9" fontId="21" fillId="3" borderId="26" xfId="3" applyFont="1" applyFill="1" applyBorder="1" applyAlignment="1">
      <alignment vertical="center"/>
    </xf>
    <xf numFmtId="9" fontId="0" fillId="3" borderId="26" xfId="0" applyNumberFormat="1" applyFill="1" applyBorder="1"/>
    <xf numFmtId="9" fontId="21" fillId="10" borderId="25" xfId="3" applyFont="1" applyFill="1" applyBorder="1" applyAlignment="1">
      <alignment vertical="center"/>
    </xf>
    <xf numFmtId="0" fontId="19" fillId="3" borderId="26" xfId="0" applyFont="1" applyFill="1" applyBorder="1"/>
    <xf numFmtId="0" fontId="0" fillId="0" borderId="0" xfId="0" applyAlignment="1">
      <alignment horizontal="center"/>
    </xf>
    <xf numFmtId="0" fontId="24" fillId="0" borderId="0" xfId="0" applyFont="1" applyFill="1" applyBorder="1" applyAlignment="1" applyProtection="1">
      <alignment horizontal="left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/>
    <xf numFmtId="0" fontId="0" fillId="11" borderId="1" xfId="0" applyFill="1" applyBorder="1" applyAlignment="1"/>
    <xf numFmtId="0" fontId="24" fillId="11" borderId="1" xfId="0" applyFont="1" applyFill="1" applyBorder="1" applyAlignment="1" applyProtection="1">
      <alignment horizontal="left"/>
    </xf>
    <xf numFmtId="0" fontId="26" fillId="0" borderId="1" xfId="4" applyFont="1" applyFill="1" applyBorder="1" applyProtection="1">
      <protection locked="0"/>
    </xf>
    <xf numFmtId="0" fontId="27" fillId="12" borderId="1" xfId="0" applyFont="1" applyFill="1" applyBorder="1" applyAlignment="1">
      <alignment vertical="center" wrapText="1"/>
    </xf>
    <xf numFmtId="0" fontId="27" fillId="12" borderId="1" xfId="0" applyFont="1" applyFill="1" applyBorder="1" applyAlignment="1">
      <alignment horizontal="center" vertical="center" wrapText="1"/>
    </xf>
    <xf numFmtId="0" fontId="27" fillId="12" borderId="1" xfId="0" applyFont="1" applyFill="1" applyBorder="1" applyAlignment="1">
      <alignment horizontal="center" vertical="center"/>
    </xf>
    <xf numFmtId="0" fontId="27" fillId="11" borderId="1" xfId="0" applyFont="1" applyFill="1" applyBorder="1" applyAlignment="1">
      <alignment horizontal="center" vertical="center" wrapText="1"/>
    </xf>
    <xf numFmtId="1" fontId="4" fillId="0" borderId="1" xfId="0" applyNumberFormat="1" applyFont="1" applyBorder="1" applyAlignment="1" applyProtection="1">
      <alignment horizontal="left" vertical="center" wrapText="1"/>
      <protection locked="0"/>
    </xf>
    <xf numFmtId="0" fontId="4" fillId="3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4" fontId="4" fillId="0" borderId="1" xfId="0" applyNumberFormat="1" applyFont="1" applyBorder="1" applyAlignment="1">
      <alignment horizontal="left" vertical="center"/>
    </xf>
    <xf numFmtId="1" fontId="0" fillId="11" borderId="1" xfId="0" applyNumberFormat="1" applyFill="1" applyBorder="1"/>
    <xf numFmtId="1" fontId="4" fillId="0" borderId="1" xfId="0" applyNumberFormat="1" applyFont="1" applyBorder="1" applyAlignment="1" applyProtection="1">
      <alignment horizontal="left" vertical="center"/>
      <protection locked="0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left" vertical="center" wrapText="1"/>
    </xf>
    <xf numFmtId="3" fontId="4" fillId="0" borderId="1" xfId="0" applyNumberFormat="1" applyFont="1" applyBorder="1" applyAlignment="1">
      <alignment horizontal="left" wrapText="1"/>
    </xf>
    <xf numFmtId="3" fontId="4" fillId="0" borderId="1" xfId="0" applyNumberFormat="1" applyFont="1" applyFill="1" applyBorder="1" applyAlignment="1">
      <alignment horizontal="left" wrapText="1"/>
    </xf>
    <xf numFmtId="4" fontId="0" fillId="0" borderId="1" xfId="0" applyNumberFormat="1" applyBorder="1"/>
    <xf numFmtId="0" fontId="4" fillId="3" borderId="0" xfId="0" applyFont="1" applyFill="1" applyBorder="1" applyAlignment="1">
      <alignment horizontal="left" vertical="center" wrapText="1"/>
    </xf>
    <xf numFmtId="0" fontId="24" fillId="14" borderId="3" xfId="0" applyFont="1" applyFill="1" applyBorder="1" applyAlignment="1" applyProtection="1">
      <alignment horizontal="center" wrapText="1"/>
    </xf>
    <xf numFmtId="0" fontId="24" fillId="14" borderId="1" xfId="0" applyFont="1" applyFill="1" applyBorder="1" applyAlignment="1" applyProtection="1">
      <alignment horizontal="center" wrapText="1"/>
    </xf>
    <xf numFmtId="0" fontId="29" fillId="14" borderId="1" xfId="0" applyFont="1" applyFill="1" applyBorder="1" applyAlignment="1">
      <alignment horizontal="center" wrapText="1"/>
    </xf>
    <xf numFmtId="0" fontId="29" fillId="14" borderId="2" xfId="0" applyFont="1" applyFill="1" applyBorder="1" applyAlignment="1">
      <alignment horizontal="center" wrapText="1"/>
    </xf>
    <xf numFmtId="0" fontId="26" fillId="3" borderId="3" xfId="0" applyFont="1" applyFill="1" applyBorder="1" applyAlignment="1" applyProtection="1">
      <alignment horizontal="left"/>
    </xf>
    <xf numFmtId="0" fontId="26" fillId="3" borderId="1" xfId="0" applyFont="1" applyFill="1" applyBorder="1" applyAlignment="1" applyProtection="1">
      <alignment horizontal="left"/>
    </xf>
    <xf numFmtId="164" fontId="30" fillId="0" borderId="1" xfId="2" applyFont="1" applyBorder="1"/>
    <xf numFmtId="164" fontId="30" fillId="0" borderId="2" xfId="2" applyFont="1" applyBorder="1"/>
    <xf numFmtId="0" fontId="30" fillId="0" borderId="3" xfId="0" applyFont="1" applyBorder="1"/>
    <xf numFmtId="164" fontId="28" fillId="13" borderId="29" xfId="2" applyFont="1" applyFill="1" applyBorder="1" applyAlignment="1" applyProtection="1">
      <alignment wrapText="1"/>
    </xf>
    <xf numFmtId="9" fontId="3" fillId="2" borderId="0" xfId="3" applyNumberFormat="1" applyFont="1" applyFill="1" applyAlignment="1">
      <alignment horizontal="left" vertical="top" wrapText="1"/>
    </xf>
    <xf numFmtId="0" fontId="34" fillId="13" borderId="27" xfId="5" applyFont="1" applyFill="1" applyBorder="1" applyAlignment="1">
      <alignment horizontal="center" wrapText="1"/>
    </xf>
    <xf numFmtId="0" fontId="34" fillId="13" borderId="28" xfId="5" applyFont="1" applyFill="1" applyBorder="1" applyAlignment="1">
      <alignment horizontal="center" wrapText="1"/>
    </xf>
    <xf numFmtId="0" fontId="34" fillId="13" borderId="29" xfId="5" applyFont="1" applyFill="1" applyBorder="1" applyAlignment="1">
      <alignment horizontal="center" wrapText="1"/>
    </xf>
    <xf numFmtId="0" fontId="2" fillId="3" borderId="23" xfId="5" applyFont="1" applyFill="1" applyBorder="1"/>
    <xf numFmtId="0" fontId="2" fillId="3" borderId="30" xfId="5" applyFont="1" applyFill="1" applyBorder="1" applyAlignment="1">
      <alignment wrapText="1"/>
    </xf>
    <xf numFmtId="2" fontId="35" fillId="0" borderId="0" xfId="5" applyNumberFormat="1" applyFont="1" applyBorder="1"/>
    <xf numFmtId="2" fontId="2" fillId="11" borderId="30" xfId="5" applyNumberFormat="1" applyFont="1" applyFill="1" applyBorder="1" applyAlignment="1">
      <alignment horizontal="right"/>
    </xf>
    <xf numFmtId="0" fontId="2" fillId="11" borderId="30" xfId="5" applyFont="1" applyFill="1" applyBorder="1"/>
    <xf numFmtId="2" fontId="27" fillId="3" borderId="1" xfId="5" applyNumberFormat="1" applyFont="1" applyFill="1" applyBorder="1" applyAlignment="1">
      <alignment wrapText="1"/>
    </xf>
    <xf numFmtId="0" fontId="36" fillId="3" borderId="31" xfId="5" applyFont="1" applyFill="1" applyBorder="1"/>
    <xf numFmtId="0" fontId="2" fillId="3" borderId="3" xfId="5" applyFont="1" applyFill="1" applyBorder="1" applyAlignment="1">
      <alignment wrapText="1"/>
    </xf>
    <xf numFmtId="0" fontId="2" fillId="3" borderId="1" xfId="5" applyFont="1" applyFill="1" applyBorder="1" applyAlignment="1">
      <alignment wrapText="1"/>
    </xf>
    <xf numFmtId="2" fontId="2" fillId="11" borderId="1" xfId="5" applyNumberFormat="1" applyFont="1" applyFill="1" applyBorder="1" applyAlignment="1">
      <alignment horizontal="right" wrapText="1"/>
    </xf>
    <xf numFmtId="0" fontId="2" fillId="11" borderId="1" xfId="5" applyFont="1" applyFill="1" applyBorder="1" applyAlignment="1">
      <alignment wrapText="1"/>
    </xf>
    <xf numFmtId="0" fontId="36" fillId="3" borderId="2" xfId="5" applyFont="1" applyFill="1" applyBorder="1" applyAlignment="1">
      <alignment wrapText="1"/>
    </xf>
    <xf numFmtId="0" fontId="2" fillId="3" borderId="32" xfId="5" applyFont="1" applyFill="1" applyBorder="1" applyAlignment="1">
      <alignment wrapText="1"/>
    </xf>
    <xf numFmtId="2" fontId="2" fillId="11" borderId="32" xfId="5" applyNumberFormat="1" applyFont="1" applyFill="1" applyBorder="1" applyAlignment="1">
      <alignment horizontal="right" wrapText="1"/>
    </xf>
    <xf numFmtId="0" fontId="2" fillId="11" borderId="32" xfId="5" applyFont="1" applyFill="1" applyBorder="1" applyAlignment="1">
      <alignment wrapText="1"/>
    </xf>
    <xf numFmtId="0" fontId="37" fillId="3" borderId="2" xfId="5" applyFont="1" applyFill="1" applyBorder="1" applyAlignment="1">
      <alignment wrapText="1"/>
    </xf>
    <xf numFmtId="0" fontId="38" fillId="11" borderId="1" xfId="5" applyFont="1" applyFill="1" applyBorder="1" applyAlignment="1">
      <alignment horizontal="left" wrapText="1"/>
    </xf>
    <xf numFmtId="2" fontId="2" fillId="0" borderId="32" xfId="5" applyNumberFormat="1" applyFont="1" applyFill="1" applyBorder="1" applyAlignment="1">
      <alignment horizontal="right" wrapText="1"/>
    </xf>
    <xf numFmtId="0" fontId="38" fillId="3" borderId="1" xfId="5" applyFont="1" applyFill="1" applyBorder="1" applyAlignment="1"/>
    <xf numFmtId="0" fontId="38" fillId="11" borderId="1" xfId="5" applyFont="1" applyFill="1" applyBorder="1" applyAlignment="1"/>
    <xf numFmtId="0" fontId="36" fillId="3" borderId="4" xfId="5" applyFont="1" applyFill="1" applyBorder="1" applyAlignment="1">
      <alignment wrapText="1"/>
    </xf>
    <xf numFmtId="0" fontId="27" fillId="3" borderId="32" xfId="5" applyFont="1" applyFill="1" applyBorder="1" applyAlignment="1">
      <alignment wrapText="1"/>
    </xf>
    <xf numFmtId="0" fontId="27" fillId="3" borderId="1" xfId="5" applyFont="1" applyFill="1" applyBorder="1" applyAlignment="1">
      <alignment wrapText="1"/>
    </xf>
    <xf numFmtId="2" fontId="39" fillId="3" borderId="32" xfId="5" applyNumberFormat="1" applyFont="1" applyFill="1" applyBorder="1" applyAlignment="1">
      <alignment horizontal="right"/>
    </xf>
    <xf numFmtId="0" fontId="1" fillId="3" borderId="32" xfId="5" applyFill="1" applyBorder="1"/>
    <xf numFmtId="0" fontId="36" fillId="3" borderId="4" xfId="5" applyFont="1" applyFill="1" applyBorder="1"/>
    <xf numFmtId="0" fontId="35" fillId="3" borderId="1" xfId="5" applyFont="1" applyFill="1" applyBorder="1"/>
    <xf numFmtId="2" fontId="1" fillId="11" borderId="32" xfId="5" applyNumberFormat="1" applyFill="1" applyBorder="1" applyAlignment="1">
      <alignment horizontal="right"/>
    </xf>
    <xf numFmtId="0" fontId="1" fillId="11" borderId="1" xfId="5" applyFill="1" applyBorder="1"/>
    <xf numFmtId="2" fontId="40" fillId="11" borderId="1" xfId="5" applyNumberFormat="1" applyFont="1" applyFill="1" applyBorder="1" applyAlignment="1">
      <alignment horizontal="right" wrapText="1"/>
    </xf>
    <xf numFmtId="0" fontId="40" fillId="11" borderId="1" xfId="5" applyFont="1" applyFill="1" applyBorder="1" applyAlignment="1">
      <alignment horizontal="right" wrapText="1"/>
    </xf>
    <xf numFmtId="2" fontId="27" fillId="3" borderId="1" xfId="5" applyNumberFormat="1" applyFont="1" applyFill="1" applyBorder="1" applyAlignment="1">
      <alignment horizontal="right" wrapText="1"/>
    </xf>
    <xf numFmtId="2" fontId="2" fillId="3" borderId="1" xfId="5" applyNumberFormat="1" applyFont="1" applyFill="1" applyBorder="1" applyAlignment="1">
      <alignment horizontal="right" wrapText="1"/>
    </xf>
    <xf numFmtId="0" fontId="38" fillId="0" borderId="1" xfId="5" applyFont="1" applyBorder="1" applyAlignment="1"/>
    <xf numFmtId="2" fontId="2" fillId="3" borderId="1" xfId="5" applyNumberFormat="1" applyFont="1" applyFill="1" applyBorder="1" applyAlignment="1">
      <alignment wrapText="1"/>
    </xf>
    <xf numFmtId="0" fontId="41" fillId="11" borderId="1" xfId="5" applyFont="1" applyFill="1" applyBorder="1" applyAlignment="1">
      <alignment wrapText="1"/>
    </xf>
    <xf numFmtId="0" fontId="2" fillId="3" borderId="13" xfId="5" applyFont="1" applyFill="1" applyBorder="1" applyAlignment="1">
      <alignment wrapText="1"/>
    </xf>
    <xf numFmtId="2" fontId="2" fillId="11" borderId="11" xfId="5" applyNumberFormat="1" applyFont="1" applyFill="1" applyBorder="1" applyAlignment="1">
      <alignment horizontal="right" wrapText="1"/>
    </xf>
    <xf numFmtId="2" fontId="2" fillId="11" borderId="10" xfId="5" applyNumberFormat="1" applyFont="1" applyFill="1" applyBorder="1" applyAlignment="1">
      <alignment horizontal="right" wrapText="1"/>
    </xf>
    <xf numFmtId="0" fontId="2" fillId="0" borderId="1" xfId="5" applyFont="1" applyFill="1" applyBorder="1" applyAlignment="1">
      <alignment wrapText="1"/>
    </xf>
    <xf numFmtId="0" fontId="40" fillId="3" borderId="1" xfId="5" applyFont="1" applyFill="1" applyBorder="1" applyAlignment="1">
      <alignment horizontal="left" wrapText="1"/>
    </xf>
    <xf numFmtId="0" fontId="42" fillId="11" borderId="1" xfId="5" applyFont="1" applyFill="1" applyBorder="1" applyAlignment="1">
      <alignment horizontal="left"/>
    </xf>
    <xf numFmtId="0" fontId="40" fillId="11" borderId="1" xfId="5" applyFont="1" applyFill="1" applyBorder="1" applyAlignment="1">
      <alignment horizontal="left" wrapText="1"/>
    </xf>
    <xf numFmtId="0" fontId="36" fillId="11" borderId="4" xfId="5" applyFont="1" applyFill="1" applyBorder="1" applyAlignment="1">
      <alignment wrapText="1"/>
    </xf>
    <xf numFmtId="0" fontId="40" fillId="11" borderId="10" xfId="5" applyFont="1" applyFill="1" applyBorder="1" applyAlignment="1">
      <alignment horizontal="left" wrapText="1"/>
    </xf>
    <xf numFmtId="2" fontId="40" fillId="11" borderId="10" xfId="5" applyNumberFormat="1" applyFont="1" applyFill="1" applyBorder="1" applyAlignment="1">
      <alignment horizontal="right" wrapText="1"/>
    </xf>
    <xf numFmtId="0" fontId="40" fillId="11" borderId="11" xfId="5" applyFont="1" applyFill="1" applyBorder="1" applyAlignment="1">
      <alignment horizontal="right" wrapText="1"/>
    </xf>
    <xf numFmtId="2" fontId="27" fillId="3" borderId="32" xfId="5" applyNumberFormat="1" applyFont="1" applyFill="1" applyBorder="1" applyAlignment="1">
      <alignment wrapText="1"/>
    </xf>
    <xf numFmtId="0" fontId="1" fillId="15" borderId="33" xfId="5" applyFill="1" applyBorder="1"/>
    <xf numFmtId="1" fontId="43" fillId="15" borderId="32" xfId="5" applyNumberFormat="1" applyFont="1" applyFill="1" applyBorder="1"/>
    <xf numFmtId="0" fontId="2" fillId="15" borderId="4" xfId="5" applyFont="1" applyFill="1" applyBorder="1"/>
    <xf numFmtId="0" fontId="36" fillId="15" borderId="4" xfId="5" applyFont="1" applyFill="1" applyBorder="1"/>
    <xf numFmtId="0" fontId="1" fillId="3" borderId="3" xfId="5" applyFill="1" applyBorder="1"/>
    <xf numFmtId="0" fontId="2" fillId="3" borderId="1" xfId="5" applyFont="1" applyFill="1" applyBorder="1"/>
    <xf numFmtId="0" fontId="1" fillId="3" borderId="1" xfId="5" applyFill="1" applyBorder="1"/>
    <xf numFmtId="3" fontId="1" fillId="16" borderId="1" xfId="5" applyNumberFormat="1" applyFill="1" applyBorder="1"/>
    <xf numFmtId="1" fontId="1" fillId="16" borderId="1" xfId="5" applyNumberFormat="1" applyFill="1" applyBorder="1"/>
    <xf numFmtId="0" fontId="2" fillId="16" borderId="2" xfId="5" applyFont="1" applyFill="1" applyBorder="1" applyAlignment="1">
      <alignment horizontal="center"/>
    </xf>
    <xf numFmtId="0" fontId="2" fillId="16" borderId="2" xfId="5" applyFont="1" applyFill="1" applyBorder="1" applyAlignment="1">
      <alignment horizontal="center" vertical="center"/>
    </xf>
    <xf numFmtId="0" fontId="44" fillId="13" borderId="3" xfId="5" applyFont="1" applyFill="1" applyBorder="1"/>
    <xf numFmtId="0" fontId="45" fillId="13" borderId="1" xfId="5" applyFont="1" applyFill="1" applyBorder="1"/>
    <xf numFmtId="2" fontId="46" fillId="13" borderId="1" xfId="5" applyNumberFormat="1" applyFont="1" applyFill="1" applyBorder="1"/>
    <xf numFmtId="3" fontId="43" fillId="3" borderId="2" xfId="5" applyNumberFormat="1" applyFont="1" applyFill="1" applyBorder="1" applyAlignment="1">
      <alignment horizontal="left"/>
    </xf>
    <xf numFmtId="0" fontId="1" fillId="17" borderId="15" xfId="5" applyFill="1" applyBorder="1"/>
    <xf numFmtId="0" fontId="2" fillId="17" borderId="0" xfId="5" applyFont="1" applyFill="1" applyBorder="1" applyAlignment="1">
      <alignment horizontal="right"/>
    </xf>
    <xf numFmtId="0" fontId="2" fillId="17" borderId="0" xfId="5" applyFont="1" applyFill="1" applyBorder="1"/>
    <xf numFmtId="0" fontId="1" fillId="17" borderId="0" xfId="5" applyFill="1" applyBorder="1"/>
    <xf numFmtId="3" fontId="2" fillId="17" borderId="0" xfId="5" applyNumberFormat="1" applyFont="1" applyFill="1" applyBorder="1" applyAlignment="1">
      <alignment horizontal="right"/>
    </xf>
    <xf numFmtId="0" fontId="2" fillId="17" borderId="34" xfId="5" applyFont="1" applyFill="1" applyBorder="1"/>
    <xf numFmtId="0" fontId="1" fillId="0" borderId="0" xfId="5"/>
    <xf numFmtId="0" fontId="27" fillId="18" borderId="16" xfId="5" applyFont="1" applyFill="1" applyBorder="1" applyAlignment="1">
      <alignment horizontal="right"/>
    </xf>
    <xf numFmtId="0" fontId="1" fillId="18" borderId="18" xfId="5" applyFill="1" applyBorder="1"/>
    <xf numFmtId="0" fontId="27" fillId="18" borderId="18" xfId="5" applyFont="1" applyFill="1" applyBorder="1" applyAlignment="1">
      <alignment horizontal="right"/>
    </xf>
    <xf numFmtId="0" fontId="27" fillId="18" borderId="20" xfId="5" applyFont="1" applyFill="1" applyBorder="1" applyAlignment="1">
      <alignment horizontal="right"/>
    </xf>
    <xf numFmtId="0" fontId="2" fillId="18" borderId="15" xfId="5" applyFont="1" applyFill="1" applyBorder="1" applyAlignment="1">
      <alignment horizontal="right"/>
    </xf>
    <xf numFmtId="0" fontId="1" fillId="18" borderId="0" xfId="5" applyFill="1" applyBorder="1"/>
    <xf numFmtId="3" fontId="1" fillId="18" borderId="0" xfId="5" applyNumberFormat="1" applyFill="1" applyBorder="1"/>
    <xf numFmtId="3" fontId="1" fillId="18" borderId="34" xfId="5" applyNumberFormat="1" applyFill="1" applyBorder="1"/>
    <xf numFmtId="0" fontId="27" fillId="18" borderId="5" xfId="5" applyFont="1" applyFill="1" applyBorder="1" applyAlignment="1">
      <alignment horizontal="right"/>
    </xf>
    <xf numFmtId="0" fontId="27" fillId="18" borderId="14" xfId="5" applyFont="1" applyFill="1" applyBorder="1"/>
    <xf numFmtId="3" fontId="27" fillId="18" borderId="14" xfId="5" applyNumberFormat="1" applyFont="1" applyFill="1" applyBorder="1"/>
    <xf numFmtId="3" fontId="27" fillId="18" borderId="35" xfId="5" applyNumberFormat="1" applyFont="1" applyFill="1" applyBorder="1"/>
    <xf numFmtId="0" fontId="47" fillId="0" borderId="0" xfId="5" applyFont="1" applyBorder="1"/>
    <xf numFmtId="0" fontId="32" fillId="18" borderId="25" xfId="5" applyFont="1" applyFill="1" applyBorder="1" applyAlignment="1">
      <alignment horizontal="right"/>
    </xf>
    <xf numFmtId="0" fontId="48" fillId="18" borderId="36" xfId="5" applyFont="1" applyFill="1" applyBorder="1"/>
    <xf numFmtId="0" fontId="47" fillId="18" borderId="36" xfId="5" applyFont="1" applyFill="1" applyBorder="1"/>
    <xf numFmtId="0" fontId="1" fillId="18" borderId="36" xfId="5" applyFill="1" applyBorder="1"/>
    <xf numFmtId="1" fontId="32" fillId="18" borderId="36" xfId="5" applyNumberFormat="1" applyFont="1" applyFill="1" applyBorder="1"/>
    <xf numFmtId="3" fontId="32" fillId="18" borderId="37" xfId="5" applyNumberFormat="1" applyFont="1" applyFill="1" applyBorder="1"/>
    <xf numFmtId="168" fontId="3" fillId="2" borderId="0" xfId="0" applyNumberFormat="1" applyFont="1" applyFill="1" applyAlignment="1">
      <alignment horizontal="left" vertical="top" wrapText="1"/>
    </xf>
    <xf numFmtId="164" fontId="14" fillId="2" borderId="0" xfId="0" applyNumberFormat="1" applyFont="1" applyFill="1" applyAlignment="1">
      <alignment horizontal="left" vertical="top" wrapText="1"/>
    </xf>
    <xf numFmtId="165" fontId="11" fillId="2" borderId="13" xfId="1" applyFont="1" applyFill="1" applyBorder="1" applyAlignment="1">
      <alignment horizontal="right" vertical="top" wrapText="1"/>
    </xf>
    <xf numFmtId="165" fontId="2" fillId="0" borderId="13" xfId="1" applyFont="1" applyFill="1" applyBorder="1" applyAlignment="1" applyProtection="1">
      <alignment vertical="top"/>
    </xf>
    <xf numFmtId="165" fontId="2" fillId="0" borderId="13" xfId="1" applyFont="1" applyFill="1" applyBorder="1"/>
    <xf numFmtId="165" fontId="11" fillId="11" borderId="13" xfId="1" applyFont="1" applyFill="1" applyBorder="1" applyAlignment="1">
      <alignment horizontal="right" vertical="top" wrapText="1"/>
    </xf>
    <xf numFmtId="0" fontId="0" fillId="0" borderId="0" xfId="0" applyAlignment="1">
      <alignment horizontal="center"/>
    </xf>
    <xf numFmtId="0" fontId="32" fillId="19" borderId="0" xfId="0" applyFont="1" applyFill="1"/>
    <xf numFmtId="0" fontId="32" fillId="0" borderId="0" xfId="0" applyFont="1"/>
    <xf numFmtId="165" fontId="32" fillId="11" borderId="0" xfId="1" applyFont="1" applyFill="1" applyAlignment="1">
      <alignment horizontal="center"/>
    </xf>
    <xf numFmtId="0" fontId="32" fillId="0" borderId="0" xfId="0" applyFont="1" applyAlignment="1">
      <alignment horizontal="center"/>
    </xf>
    <xf numFmtId="165" fontId="0" fillId="0" borderId="0" xfId="1" applyFont="1" applyAlignment="1">
      <alignment horizontal="center"/>
    </xf>
    <xf numFmtId="9" fontId="0" fillId="0" borderId="0" xfId="0" applyNumberFormat="1" applyAlignment="1">
      <alignment horizontal="center"/>
    </xf>
    <xf numFmtId="43" fontId="0" fillId="0" borderId="0" xfId="0" applyNumberFormat="1"/>
    <xf numFmtId="165" fontId="0" fillId="0" borderId="0" xfId="0" applyNumberFormat="1"/>
    <xf numFmtId="9" fontId="0" fillId="0" borderId="0" xfId="3" applyFont="1" applyAlignment="1">
      <alignment horizontal="center"/>
    </xf>
    <xf numFmtId="9" fontId="0" fillId="0" borderId="0" xfId="3" applyNumberFormat="1" applyFont="1" applyAlignment="1">
      <alignment horizontal="center"/>
    </xf>
    <xf numFmtId="165" fontId="0" fillId="14" borderId="0" xfId="0" applyNumberFormat="1" applyFill="1" applyAlignment="1">
      <alignment horizontal="center"/>
    </xf>
    <xf numFmtId="9" fontId="0" fillId="0" borderId="0" xfId="0" applyNumberFormat="1"/>
    <xf numFmtId="165" fontId="0" fillId="0" borderId="0" xfId="1" applyFont="1"/>
    <xf numFmtId="0" fontId="3" fillId="2" borderId="38" xfId="0" applyFont="1" applyFill="1" applyBorder="1" applyAlignment="1">
      <alignment horizontal="left" vertical="top" wrapText="1"/>
    </xf>
    <xf numFmtId="43" fontId="3" fillId="2" borderId="38" xfId="0" applyNumberFormat="1" applyFont="1" applyFill="1" applyBorder="1" applyAlignment="1">
      <alignment horizontal="left" vertical="top" wrapText="1"/>
    </xf>
    <xf numFmtId="165" fontId="3" fillId="2" borderId="38" xfId="0" applyNumberFormat="1" applyFont="1" applyFill="1" applyBorder="1" applyAlignment="1">
      <alignment horizontal="left" vertical="top" wrapText="1"/>
    </xf>
    <xf numFmtId="169" fontId="14" fillId="2" borderId="0" xfId="0" applyNumberFormat="1" applyFont="1" applyFill="1" applyAlignment="1">
      <alignment horizontal="left" vertical="top" wrapText="1"/>
    </xf>
    <xf numFmtId="168" fontId="14" fillId="2" borderId="0" xfId="0" applyNumberFormat="1" applyFont="1" applyFill="1" applyAlignment="1">
      <alignment horizontal="left" vertical="top" wrapText="1"/>
    </xf>
    <xf numFmtId="165" fontId="11" fillId="2" borderId="1" xfId="1" applyFont="1" applyFill="1" applyBorder="1" applyAlignment="1">
      <alignment horizontal="right" vertical="top" wrapText="1"/>
    </xf>
    <xf numFmtId="165" fontId="2" fillId="19" borderId="13" xfId="1" applyFont="1" applyFill="1" applyBorder="1" applyAlignment="1" applyProtection="1">
      <alignment vertical="top"/>
    </xf>
    <xf numFmtId="165" fontId="2" fillId="19" borderId="1" xfId="1" applyFont="1" applyFill="1" applyBorder="1"/>
    <xf numFmtId="165" fontId="13" fillId="5" borderId="2" xfId="1" applyFont="1" applyFill="1" applyBorder="1" applyAlignment="1">
      <alignment horizontal="right" vertical="top" wrapText="1"/>
    </xf>
    <xf numFmtId="165" fontId="11" fillId="11" borderId="2" xfId="1" applyFont="1" applyFill="1" applyBorder="1" applyAlignment="1">
      <alignment horizontal="right" vertical="top" wrapText="1"/>
    </xf>
    <xf numFmtId="165" fontId="11" fillId="19" borderId="13" xfId="1" applyFont="1" applyFill="1" applyBorder="1" applyAlignment="1">
      <alignment horizontal="right" vertical="top" wrapText="1"/>
    </xf>
    <xf numFmtId="165" fontId="11" fillId="19" borderId="2" xfId="1" applyFont="1" applyFill="1" applyBorder="1" applyAlignment="1">
      <alignment horizontal="right" vertical="top" wrapText="1"/>
    </xf>
    <xf numFmtId="43" fontId="3" fillId="2" borderId="0" xfId="3" applyNumberFormat="1" applyFont="1" applyFill="1" applyAlignment="1">
      <alignment horizontal="left" vertical="top" wrapText="1"/>
    </xf>
    <xf numFmtId="165" fontId="11" fillId="19" borderId="1" xfId="1" applyFont="1" applyFill="1" applyBorder="1" applyAlignment="1">
      <alignment horizontal="right" vertical="top" wrapText="1"/>
    </xf>
    <xf numFmtId="165" fontId="11" fillId="0" borderId="13" xfId="1" applyFont="1" applyFill="1" applyBorder="1" applyAlignment="1" applyProtection="1">
      <alignment vertical="top" wrapText="1"/>
    </xf>
    <xf numFmtId="165" fontId="11" fillId="2" borderId="1" xfId="1" applyFont="1" applyFill="1" applyBorder="1" applyAlignment="1">
      <alignment horizontal="center" vertical="top" wrapText="1"/>
    </xf>
    <xf numFmtId="165" fontId="11" fillId="20" borderId="13" xfId="1" applyFont="1" applyFill="1" applyBorder="1" applyAlignment="1">
      <alignment horizontal="right" vertical="top" wrapText="1"/>
    </xf>
    <xf numFmtId="165" fontId="11" fillId="6" borderId="2" xfId="1" applyFont="1" applyFill="1" applyBorder="1" applyAlignment="1">
      <alignment horizontal="right" vertical="top" wrapText="1"/>
    </xf>
    <xf numFmtId="165" fontId="11" fillId="19" borderId="13" xfId="1" applyFont="1" applyFill="1" applyBorder="1" applyAlignment="1" applyProtection="1">
      <alignment vertical="top" wrapText="1"/>
    </xf>
    <xf numFmtId="165" fontId="11" fillId="19" borderId="1" xfId="1" applyFont="1" applyFill="1" applyBorder="1" applyAlignment="1">
      <alignment horizontal="center" vertical="top" wrapText="1"/>
    </xf>
    <xf numFmtId="165" fontId="11" fillId="21" borderId="13" xfId="1" applyFont="1" applyFill="1" applyBorder="1" applyAlignment="1">
      <alignment horizontal="right" vertical="top" wrapText="1"/>
    </xf>
    <xf numFmtId="165" fontId="16" fillId="5" borderId="3" xfId="1" applyFont="1" applyFill="1" applyBorder="1" applyAlignment="1">
      <alignment horizontal="right" vertical="top" wrapText="1"/>
    </xf>
    <xf numFmtId="165" fontId="11" fillId="5" borderId="1" xfId="1" applyFont="1" applyFill="1" applyBorder="1" applyAlignment="1">
      <alignment horizontal="center" vertical="top" wrapText="1"/>
    </xf>
    <xf numFmtId="165" fontId="11" fillId="0" borderId="1" xfId="1" applyFont="1" applyFill="1" applyBorder="1" applyAlignment="1">
      <alignment wrapText="1"/>
    </xf>
    <xf numFmtId="165" fontId="11" fillId="19" borderId="1" xfId="1" applyFont="1" applyFill="1" applyBorder="1" applyAlignment="1">
      <alignment wrapText="1"/>
    </xf>
    <xf numFmtId="165" fontId="2" fillId="0" borderId="1" xfId="1" applyFont="1" applyFill="1" applyBorder="1"/>
    <xf numFmtId="165" fontId="2" fillId="0" borderId="1" xfId="1" applyFont="1" applyFill="1" applyBorder="1" applyAlignment="1">
      <alignment vertical="top"/>
    </xf>
    <xf numFmtId="165" fontId="11" fillId="5" borderId="13" xfId="1" applyFont="1" applyFill="1" applyBorder="1" applyAlignment="1">
      <alignment horizontal="center" vertical="top" wrapText="1"/>
    </xf>
    <xf numFmtId="165" fontId="11" fillId="0" borderId="1" xfId="1" applyFont="1" applyFill="1" applyBorder="1" applyAlignment="1" applyProtection="1">
      <alignment vertical="top" wrapText="1"/>
    </xf>
    <xf numFmtId="165" fontId="2" fillId="0" borderId="1" xfId="1" applyFont="1" applyFill="1" applyBorder="1" applyAlignment="1" applyProtection="1">
      <alignment horizontal="center" vertical="top"/>
    </xf>
    <xf numFmtId="165" fontId="11" fillId="6" borderId="1" xfId="1" applyFont="1" applyFill="1" applyBorder="1" applyAlignment="1">
      <alignment horizontal="right" vertical="top" wrapText="1"/>
    </xf>
    <xf numFmtId="165" fontId="11" fillId="11" borderId="1" xfId="1" applyFont="1" applyFill="1" applyBorder="1" applyAlignment="1">
      <alignment horizontal="right" vertical="top" wrapText="1"/>
    </xf>
    <xf numFmtId="165" fontId="11" fillId="20" borderId="1" xfId="1" applyFont="1" applyFill="1" applyBorder="1" applyAlignment="1">
      <alignment horizontal="right" vertical="top" wrapText="1"/>
    </xf>
    <xf numFmtId="165" fontId="11" fillId="2" borderId="3" xfId="1" applyFont="1" applyFill="1" applyBorder="1" applyAlignment="1">
      <alignment horizontal="left" vertical="top" wrapText="1"/>
    </xf>
    <xf numFmtId="165" fontId="11" fillId="19" borderId="1" xfId="1" applyFont="1" applyFill="1" applyBorder="1" applyAlignment="1" applyProtection="1">
      <alignment vertical="top" wrapText="1"/>
    </xf>
    <xf numFmtId="165" fontId="2" fillId="19" borderId="1" xfId="1" applyFont="1" applyFill="1" applyBorder="1" applyAlignment="1" applyProtection="1">
      <alignment vertical="top"/>
    </xf>
    <xf numFmtId="165" fontId="13" fillId="7" borderId="5" xfId="1" applyFont="1" applyFill="1" applyBorder="1" applyAlignment="1">
      <alignment vertical="top" wrapText="1"/>
    </xf>
    <xf numFmtId="165" fontId="11" fillId="7" borderId="14" xfId="1" applyFont="1" applyFill="1" applyBorder="1" applyAlignment="1">
      <alignment horizontal="center" vertical="top" wrapText="1"/>
    </xf>
    <xf numFmtId="165" fontId="13" fillId="7" borderId="4" xfId="1" applyFont="1" applyFill="1" applyBorder="1" applyAlignment="1">
      <alignment horizontal="right" vertical="top" wrapText="1"/>
    </xf>
    <xf numFmtId="165" fontId="11" fillId="7" borderId="10" xfId="1" applyFont="1" applyFill="1" applyBorder="1" applyAlignment="1">
      <alignment horizontal="left" vertical="top" wrapText="1"/>
    </xf>
    <xf numFmtId="165" fontId="13" fillId="7" borderId="9" xfId="1" applyFont="1" applyFill="1" applyBorder="1" applyAlignment="1">
      <alignment vertical="top" wrapText="1"/>
    </xf>
    <xf numFmtId="165" fontId="11" fillId="7" borderId="10" xfId="1" applyFont="1" applyFill="1" applyBorder="1" applyAlignment="1">
      <alignment horizontal="center" vertical="top" wrapText="1"/>
    </xf>
    <xf numFmtId="165" fontId="11" fillId="7" borderId="11" xfId="1" applyFont="1" applyFill="1" applyBorder="1" applyAlignment="1">
      <alignment horizontal="center" vertical="top" wrapText="1"/>
    </xf>
    <xf numFmtId="165" fontId="13" fillId="7" borderId="7" xfId="1" applyFont="1" applyFill="1" applyBorder="1" applyAlignment="1">
      <alignment horizontal="left" vertical="top" wrapText="1"/>
    </xf>
    <xf numFmtId="165" fontId="11" fillId="7" borderId="8" xfId="1" applyFont="1" applyFill="1" applyBorder="1" applyAlignment="1">
      <alignment horizontal="center" vertical="top" wrapText="1"/>
    </xf>
    <xf numFmtId="165" fontId="13" fillId="7" borderId="6" xfId="1" applyFont="1" applyFill="1" applyBorder="1" applyAlignment="1">
      <alignment horizontal="right" vertical="top" wrapText="1"/>
    </xf>
    <xf numFmtId="165" fontId="11" fillId="2" borderId="13" xfId="1" applyNumberFormat="1" applyFont="1" applyFill="1" applyBorder="1" applyAlignment="1">
      <alignment horizontal="right" vertical="top" wrapText="1"/>
    </xf>
    <xf numFmtId="165" fontId="11" fillId="11" borderId="13" xfId="1" applyNumberFormat="1" applyFont="1" applyFill="1" applyBorder="1" applyAlignment="1">
      <alignment horizontal="right" vertical="top" wrapText="1"/>
    </xf>
    <xf numFmtId="0" fontId="14" fillId="19" borderId="0" xfId="0" applyFont="1" applyFill="1" applyAlignment="1">
      <alignment horizontal="left" vertical="top"/>
    </xf>
    <xf numFmtId="165" fontId="11" fillId="19" borderId="13" xfId="1" applyNumberFormat="1" applyFont="1" applyFill="1" applyBorder="1" applyAlignment="1">
      <alignment horizontal="right" vertical="top" wrapText="1"/>
    </xf>
    <xf numFmtId="165" fontId="13" fillId="5" borderId="2" xfId="1" applyNumberFormat="1" applyFont="1" applyFill="1" applyBorder="1" applyAlignment="1">
      <alignment horizontal="right" vertical="top" wrapText="1"/>
    </xf>
    <xf numFmtId="165" fontId="11" fillId="19" borderId="2" xfId="1" applyNumberFormat="1" applyFont="1" applyFill="1" applyBorder="1" applyAlignment="1">
      <alignment horizontal="right" vertical="top" wrapText="1"/>
    </xf>
    <xf numFmtId="165" fontId="11" fillId="3" borderId="1" xfId="1" applyFont="1" applyFill="1" applyBorder="1" applyAlignment="1">
      <alignment horizontal="right" vertical="top" wrapText="1"/>
    </xf>
    <xf numFmtId="0" fontId="14" fillId="3" borderId="0" xfId="0" applyFont="1" applyFill="1" applyAlignment="1">
      <alignment horizontal="left" vertical="top" wrapText="1"/>
    </xf>
    <xf numFmtId="0" fontId="14" fillId="3" borderId="0" xfId="0" applyFont="1" applyFill="1" applyAlignment="1">
      <alignment horizontal="left" vertical="top"/>
    </xf>
    <xf numFmtId="164" fontId="14" fillId="3" borderId="0" xfId="0" applyNumberFormat="1" applyFont="1" applyFill="1" applyAlignment="1">
      <alignment horizontal="left" vertical="top" wrapText="1"/>
    </xf>
    <xf numFmtId="169" fontId="14" fillId="3" borderId="0" xfId="0" applyNumberFormat="1" applyFont="1" applyFill="1" applyAlignment="1">
      <alignment horizontal="left" vertical="top" wrapText="1"/>
    </xf>
    <xf numFmtId="165" fontId="3" fillId="3" borderId="0" xfId="0" applyNumberFormat="1" applyFont="1" applyFill="1" applyAlignment="1">
      <alignment horizontal="left" vertical="top" wrapText="1"/>
    </xf>
    <xf numFmtId="165" fontId="2" fillId="3" borderId="13" xfId="1" applyFont="1" applyFill="1" applyBorder="1" applyAlignment="1" applyProtection="1">
      <alignment vertical="top"/>
    </xf>
    <xf numFmtId="165" fontId="13" fillId="7" borderId="2" xfId="1" applyNumberFormat="1" applyFont="1" applyFill="1" applyBorder="1" applyAlignment="1">
      <alignment horizontal="right" vertical="top" wrapText="1"/>
    </xf>
    <xf numFmtId="0" fontId="11" fillId="5" borderId="13" xfId="0" applyFont="1" applyFill="1" applyBorder="1" applyAlignment="1">
      <alignment horizontal="center" vertical="top"/>
    </xf>
    <xf numFmtId="0" fontId="11" fillId="5" borderId="10" xfId="0" applyFont="1" applyFill="1" applyBorder="1" applyAlignment="1">
      <alignment horizontal="center" vertical="top"/>
    </xf>
    <xf numFmtId="0" fontId="11" fillId="5" borderId="12" xfId="0" applyFont="1" applyFill="1" applyBorder="1" applyAlignment="1">
      <alignment horizontal="center" vertical="top"/>
    </xf>
    <xf numFmtId="165" fontId="11" fillId="7" borderId="9" xfId="1" applyFont="1" applyFill="1" applyBorder="1" applyAlignment="1">
      <alignment horizontal="left" vertical="top" wrapText="1"/>
    </xf>
    <xf numFmtId="165" fontId="11" fillId="7" borderId="10" xfId="1" applyFont="1" applyFill="1" applyBorder="1" applyAlignment="1">
      <alignment horizontal="left" vertical="top" wrapText="1"/>
    </xf>
    <xf numFmtId="165" fontId="11" fillId="7" borderId="11" xfId="1" applyFont="1" applyFill="1" applyBorder="1" applyAlignment="1">
      <alignment horizontal="left" vertical="top" wrapText="1"/>
    </xf>
    <xf numFmtId="0" fontId="7" fillId="4" borderId="16" xfId="0" applyFont="1" applyFill="1" applyBorder="1" applyAlignment="1">
      <alignment horizontal="center" vertical="center" wrapText="1"/>
    </xf>
    <xf numFmtId="0" fontId="7" fillId="4" borderId="18" xfId="0" applyFont="1" applyFill="1" applyBorder="1" applyAlignment="1">
      <alignment horizontal="center" vertical="center" wrapText="1"/>
    </xf>
    <xf numFmtId="0" fontId="7" fillId="4" borderId="20" xfId="0" applyFont="1" applyFill="1" applyBorder="1" applyAlignment="1">
      <alignment horizontal="center" vertical="center" wrapText="1"/>
    </xf>
    <xf numFmtId="165" fontId="13" fillId="5" borderId="1" xfId="1" applyFont="1" applyFill="1" applyBorder="1" applyAlignment="1">
      <alignment horizontal="left" vertical="top" wrapText="1"/>
    </xf>
    <xf numFmtId="165" fontId="11" fillId="5" borderId="1" xfId="1" applyFont="1" applyFill="1" applyBorder="1" applyAlignment="1">
      <alignment vertical="top"/>
    </xf>
    <xf numFmtId="165" fontId="13" fillId="5" borderId="3" xfId="1" applyFont="1" applyFill="1" applyBorder="1" applyAlignment="1">
      <alignment horizontal="left" vertical="top" wrapText="1"/>
    </xf>
    <xf numFmtId="165" fontId="11" fillId="5" borderId="13" xfId="1" applyFont="1" applyFill="1" applyBorder="1" applyAlignment="1">
      <alignment vertical="top"/>
    </xf>
    <xf numFmtId="165" fontId="11" fillId="5" borderId="2" xfId="1" applyFont="1" applyFill="1" applyBorder="1" applyAlignment="1">
      <alignment vertical="top"/>
    </xf>
    <xf numFmtId="165" fontId="11" fillId="7" borderId="10" xfId="1" applyFont="1" applyFill="1" applyBorder="1" applyAlignment="1">
      <alignment horizontal="center" vertical="top" wrapText="1"/>
    </xf>
    <xf numFmtId="165" fontId="11" fillId="7" borderId="11" xfId="1" applyFont="1" applyFill="1" applyBorder="1" applyAlignment="1">
      <alignment horizontal="center" vertical="top" wrapText="1"/>
    </xf>
    <xf numFmtId="0" fontId="11" fillId="5" borderId="19" xfId="0" applyFont="1" applyFill="1" applyBorder="1" applyAlignment="1">
      <alignment horizontal="left" vertical="center" wrapText="1"/>
    </xf>
    <xf numFmtId="0" fontId="11" fillId="5" borderId="17" xfId="0" applyFont="1" applyFill="1" applyBorder="1" applyAlignment="1">
      <alignment horizontal="left" vertical="center" wrapText="1"/>
    </xf>
    <xf numFmtId="0" fontId="11" fillId="5" borderId="21" xfId="0" applyFont="1" applyFill="1" applyBorder="1" applyAlignment="1">
      <alignment horizontal="left" vertical="center" wrapText="1"/>
    </xf>
    <xf numFmtId="0" fontId="13" fillId="5" borderId="22" xfId="0" applyFont="1" applyFill="1" applyBorder="1" applyAlignment="1">
      <alignment horizontal="center" vertical="center" wrapText="1"/>
    </xf>
    <xf numFmtId="0" fontId="13" fillId="5" borderId="23" xfId="0" applyFont="1" applyFill="1" applyBorder="1" applyAlignment="1">
      <alignment horizontal="center" vertical="center" wrapText="1"/>
    </xf>
    <xf numFmtId="0" fontId="11" fillId="5" borderId="9" xfId="0" applyFont="1" applyFill="1" applyBorder="1" applyAlignment="1">
      <alignment horizontal="left" vertical="top" wrapText="1"/>
    </xf>
    <xf numFmtId="0" fontId="11" fillId="5" borderId="10" xfId="0" applyFont="1" applyFill="1" applyBorder="1" applyAlignment="1">
      <alignment horizontal="left" vertical="top" wrapText="1"/>
    </xf>
    <xf numFmtId="0" fontId="11" fillId="5" borderId="12" xfId="0" applyFont="1" applyFill="1" applyBorder="1" applyAlignment="1">
      <alignment horizontal="left" vertical="top" wrapText="1"/>
    </xf>
    <xf numFmtId="167" fontId="6" fillId="2" borderId="1" xfId="0" applyNumberFormat="1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top" wrapText="1"/>
    </xf>
    <xf numFmtId="0" fontId="3" fillId="2" borderId="13" xfId="0" applyFont="1" applyFill="1" applyBorder="1" applyAlignment="1">
      <alignment horizontal="center" vertical="top" wrapText="1"/>
    </xf>
    <xf numFmtId="0" fontId="3" fillId="2" borderId="10" xfId="0" applyFont="1" applyFill="1" applyBorder="1" applyAlignment="1">
      <alignment horizontal="center" vertical="top" wrapText="1"/>
    </xf>
    <xf numFmtId="0" fontId="3" fillId="2" borderId="11" xfId="0" applyFont="1" applyFill="1" applyBorder="1" applyAlignment="1">
      <alignment horizontal="center" vertical="top" wrapText="1"/>
    </xf>
    <xf numFmtId="0" fontId="43" fillId="15" borderId="13" xfId="5" applyFont="1" applyFill="1" applyBorder="1" applyAlignment="1">
      <alignment horizontal="right"/>
    </xf>
    <xf numFmtId="0" fontId="43" fillId="15" borderId="10" xfId="5" applyFont="1" applyFill="1" applyBorder="1" applyAlignment="1">
      <alignment horizontal="right"/>
    </xf>
    <xf numFmtId="0" fontId="43" fillId="15" borderId="11" xfId="5" applyFont="1" applyFill="1" applyBorder="1" applyAlignment="1">
      <alignment horizontal="right"/>
    </xf>
    <xf numFmtId="0" fontId="33" fillId="0" borderId="16" xfId="5" applyFont="1" applyBorder="1" applyAlignment="1">
      <alignment horizontal="center"/>
    </xf>
    <xf numFmtId="0" fontId="33" fillId="0" borderId="18" xfId="5" applyFont="1" applyBorder="1" applyAlignment="1">
      <alignment horizontal="center"/>
    </xf>
    <xf numFmtId="0" fontId="33" fillId="0" borderId="20" xfId="5" applyFont="1" applyBorder="1" applyAlignment="1">
      <alignment horizontal="center"/>
    </xf>
    <xf numFmtId="0" fontId="1" fillId="0" borderId="24" xfId="5" applyBorder="1"/>
    <xf numFmtId="0" fontId="0" fillId="0" borderId="0" xfId="0" applyAlignment="1">
      <alignment horizontal="center"/>
    </xf>
    <xf numFmtId="0" fontId="28" fillId="13" borderId="19" xfId="0" applyFont="1" applyFill="1" applyBorder="1" applyAlignment="1" applyProtection="1">
      <alignment horizontal="center" wrapText="1"/>
    </xf>
    <xf numFmtId="0" fontId="28" fillId="13" borderId="17" xfId="0" applyFont="1" applyFill="1" applyBorder="1" applyAlignment="1" applyProtection="1">
      <alignment horizontal="center" wrapText="1"/>
    </xf>
    <xf numFmtId="0" fontId="28" fillId="13" borderId="21" xfId="0" applyFont="1" applyFill="1" applyBorder="1" applyAlignment="1" applyProtection="1">
      <alignment horizontal="center" wrapText="1"/>
    </xf>
    <xf numFmtId="0" fontId="28" fillId="13" borderId="27" xfId="0" applyFont="1" applyFill="1" applyBorder="1" applyAlignment="1" applyProtection="1">
      <alignment horizontal="left" wrapText="1"/>
    </xf>
    <xf numFmtId="0" fontId="28" fillId="13" borderId="28" xfId="0" applyFont="1" applyFill="1" applyBorder="1" applyAlignment="1" applyProtection="1">
      <alignment horizontal="left" wrapText="1"/>
    </xf>
  </cellXfs>
  <cellStyles count="18">
    <cellStyle name="Comma" xfId="1" builtinId="3"/>
    <cellStyle name="Comma 2" xfId="6"/>
    <cellStyle name="Comma 2 2" xfId="7"/>
    <cellStyle name="Comma 3" xfId="8"/>
    <cellStyle name="Currency" xfId="2" builtinId="4"/>
    <cellStyle name="Euro" xfId="9"/>
    <cellStyle name="Normal" xfId="0" builtinId="0"/>
    <cellStyle name="Normal 2" xfId="10"/>
    <cellStyle name="Normal 2 2 2" xfId="11"/>
    <cellStyle name="Normal 3" xfId="12"/>
    <cellStyle name="Normal 4" xfId="13"/>
    <cellStyle name="Normal 8" xfId="5"/>
    <cellStyle name="Normal_Template Master_budget October 2010" xfId="4"/>
    <cellStyle name="Percent" xfId="3" builtinId="5"/>
    <cellStyle name="Percent 2" xfId="14"/>
    <cellStyle name="Percent 2 2" xfId="15"/>
    <cellStyle name="Percent 2 2 2" xfId="16"/>
    <cellStyle name="Обычный_Russia-May 2000" xfId="17"/>
  </cellStyles>
  <dxfs count="4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A1BDD7"/>
      <color rgb="FFC0D8FC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4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2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theme" Target="theme/theme1.xml"/><Relationship Id="rId22" Type="http://schemas.openxmlformats.org/officeDocument/2006/relationships/customXml" Target="../customXml/item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NANCE\JOHN\John%202002\Balance%20Sheet%20ACS\Gratuity%20Revaluatio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mail\heidi\windows\TEMP\CTR%20SUPPORT%20-%20OCt%200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thiopia\Budgets\WINDOWS\Temporary%20Internet%20Files\Content.IE5\MVFFN1EK\budget(1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server\Profiles\Budgets\2007%20Budget%20Proposals\CDC-RFA\2KE%20and%202ET%20Avian%20Flu%20budget%20revsd%2026%20Feb%2007%20-%20with%20T2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y%20documents\Budgets\FY2004%20OPERATING%20BUDGET-with%20CD%20and%20RC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tuity Regional staff"/>
      <sheetName val="Gratuity Kenyan staff"/>
      <sheetName val="Gratuity Kenyan staff (2)"/>
      <sheetName val="Gratuity 1999"/>
      <sheetName val="SUDBASE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Look up for area recharge rates"/>
      <sheetName val="Guidance"/>
      <sheetName val="Kenya and Ethiopia summary"/>
      <sheetName val="IRC SUMMARY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R SUPPORT"/>
      <sheetName val="Sheet3"/>
      <sheetName val="Text"/>
      <sheetName val="Refs"/>
    </sheetNames>
    <sheetDataSet>
      <sheetData sheetId="0"/>
      <sheetData sheetId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dget  by Objective"/>
      <sheetName val="Budget__by_Objective"/>
      <sheetName val="Budget__by_Objective1"/>
      <sheetName val="Budget__by_Objective2"/>
      <sheetName val="Budget__by_Objective3"/>
    </sheetNames>
    <sheetDataSet>
      <sheetData sheetId="0" refreshError="1"/>
      <sheetData sheetId="1"/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F424a"/>
      <sheetName val="Kenya and Ethiopia summary"/>
      <sheetName val="Kenya details"/>
      <sheetName val="Ethiopia details"/>
      <sheetName val="Budget Details-Support"/>
      <sheetName val="% by sector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Child Survival "/>
      <sheetName val="DGG Cyangugu"/>
      <sheetName val="DGG Kibungo"/>
      <sheetName val="HIV HEALTH"/>
      <sheetName val="Operating Costs"/>
      <sheetName val="Sexual Gender Violence"/>
      <sheetName val="Unity and Reconciliation"/>
      <sheetName val="Vulnerable Chidrens Program"/>
      <sheetName val="Template"/>
      <sheetName val="Child_Survival_"/>
      <sheetName val="DGG_Cyangugu"/>
      <sheetName val="DGG_Kibungo"/>
      <sheetName val="HIV_HEALTH"/>
      <sheetName val="Operating_Costs"/>
      <sheetName val="Sexual_Gender_Violence"/>
      <sheetName val="Unity_and_Reconciliation"/>
      <sheetName val="Vulnerable_Chidrens_Program"/>
      <sheetName val="Child_Survival_1"/>
      <sheetName val="DGG_Cyangugu1"/>
      <sheetName val="DGG_Kibungo1"/>
      <sheetName val="HIV_HEALTH1"/>
      <sheetName val="Operating_Costs1"/>
      <sheetName val="Sexual_Gender_Violence1"/>
      <sheetName val="Unity_and_Reconciliation1"/>
      <sheetName val="Vulnerable_Chidrens_Program1"/>
      <sheetName val="Child_Survival_2"/>
      <sheetName val="DGG_Cyangugu2"/>
      <sheetName val="DGG_Kibungo2"/>
      <sheetName val="HIV_HEALTH2"/>
      <sheetName val="Operating_Costs2"/>
      <sheetName val="Sexual_Gender_Violence2"/>
      <sheetName val="Unity_and_Reconciliation2"/>
      <sheetName val="Vulnerable_Chidrens_Program2"/>
      <sheetName val="Child_Survival_3"/>
      <sheetName val="DGG_Cyangugu3"/>
      <sheetName val="DGG_Kibungo3"/>
      <sheetName val="HIV_HEALTH3"/>
      <sheetName val="Operating_Costs3"/>
      <sheetName val="Sexual_Gender_Violence3"/>
      <sheetName val="Unity_and_Reconciliation3"/>
      <sheetName val="Vulnerable_Chidrens_Program3"/>
    </sheetNames>
    <sheetDataSet>
      <sheetData sheetId="0" refreshError="1">
        <row r="4">
          <cell r="B4" t="str">
            <v>RWANDA PRORAM</v>
          </cell>
        </row>
        <row r="5">
          <cell r="B5" t="str">
            <v>01/01/2004 - 09/30/2004</v>
          </cell>
        </row>
        <row r="6">
          <cell r="B6">
            <v>38019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2:M149"/>
  <sheetViews>
    <sheetView tabSelected="1" topLeftCell="A124" zoomScale="90" zoomScaleNormal="90" workbookViewId="0">
      <selection activeCell="A70" sqref="A70:XFD70"/>
    </sheetView>
  </sheetViews>
  <sheetFormatPr defaultColWidth="9.140625" defaultRowHeight="12" x14ac:dyDescent="0.2"/>
  <cols>
    <col min="1" max="1" width="6.85546875" style="1" customWidth="1"/>
    <col min="2" max="2" width="86.28515625" style="1" bestFit="1" customWidth="1"/>
    <col min="3" max="4" width="18.5703125" style="1" customWidth="1"/>
    <col min="5" max="5" width="18.5703125" style="13" customWidth="1"/>
    <col min="6" max="7" width="18.5703125" style="6" customWidth="1"/>
    <col min="8" max="8" width="18.5703125" style="1" customWidth="1"/>
    <col min="9" max="9" width="12.42578125" style="1" bestFit="1" customWidth="1"/>
    <col min="10" max="10" width="4.5703125" style="1" customWidth="1"/>
    <col min="11" max="11" width="34.140625" style="1" customWidth="1"/>
    <col min="12" max="12" width="10.5703125" style="1" bestFit="1" customWidth="1"/>
    <col min="13" max="13" width="26.28515625" style="1" customWidth="1"/>
    <col min="14" max="16384" width="9.140625" style="1"/>
  </cols>
  <sheetData>
    <row r="2" spans="2:10" x14ac:dyDescent="0.2">
      <c r="D2" s="8"/>
      <c r="E2" s="8"/>
      <c r="F2" s="1"/>
      <c r="G2" s="1"/>
      <c r="I2" s="16"/>
    </row>
    <row r="3" spans="2:10" ht="16.5" customHeight="1" x14ac:dyDescent="0.2">
      <c r="B3" s="2" t="s">
        <v>7</v>
      </c>
      <c r="C3" s="279"/>
      <c r="D3" s="279"/>
      <c r="E3" s="279"/>
      <c r="F3" s="1"/>
      <c r="G3" s="1"/>
      <c r="I3" s="16"/>
    </row>
    <row r="4" spans="2:10" x14ac:dyDescent="0.2">
      <c r="B4" s="2" t="s">
        <v>8</v>
      </c>
      <c r="C4" s="280"/>
      <c r="D4" s="281"/>
      <c r="E4" s="282"/>
      <c r="F4" s="1"/>
      <c r="G4" s="1"/>
      <c r="I4" s="16"/>
    </row>
    <row r="5" spans="2:10" x14ac:dyDescent="0.2">
      <c r="B5" s="3" t="s">
        <v>15</v>
      </c>
      <c r="C5" s="279" t="s">
        <v>109</v>
      </c>
      <c r="D5" s="279"/>
      <c r="E5" s="279"/>
      <c r="F5" s="1"/>
      <c r="G5" s="1"/>
      <c r="I5" s="16"/>
    </row>
    <row r="6" spans="2:10" x14ac:dyDescent="0.2">
      <c r="B6" s="2" t="s">
        <v>9</v>
      </c>
      <c r="C6" s="279" t="s">
        <v>35</v>
      </c>
      <c r="D6" s="279"/>
      <c r="E6" s="279"/>
      <c r="F6" s="1"/>
      <c r="G6" s="1"/>
      <c r="I6" s="16"/>
    </row>
    <row r="7" spans="2:10" x14ac:dyDescent="0.2">
      <c r="B7" s="2" t="s">
        <v>16</v>
      </c>
      <c r="C7" s="278" t="s">
        <v>108</v>
      </c>
      <c r="D7" s="278"/>
      <c r="E7" s="278"/>
      <c r="F7" s="1"/>
      <c r="G7" s="1"/>
      <c r="I7" s="16"/>
    </row>
    <row r="8" spans="2:10" ht="12.75" thickBot="1" x14ac:dyDescent="0.25"/>
    <row r="9" spans="2:10" ht="94.5" customHeight="1" x14ac:dyDescent="0.2">
      <c r="B9" s="260" t="s">
        <v>31</v>
      </c>
      <c r="C9" s="261"/>
      <c r="D9" s="261"/>
      <c r="E9" s="261"/>
      <c r="F9" s="261"/>
      <c r="G9" s="261"/>
      <c r="H9" s="262"/>
    </row>
    <row r="10" spans="2:10" s="5" customFormat="1" ht="80.25" customHeight="1" thickBot="1" x14ac:dyDescent="0.25">
      <c r="B10" s="270" t="s">
        <v>32</v>
      </c>
      <c r="C10" s="271"/>
      <c r="D10" s="271"/>
      <c r="E10" s="271"/>
      <c r="F10" s="271"/>
      <c r="G10" s="271"/>
      <c r="H10" s="272"/>
    </row>
    <row r="11" spans="2:10" s="5" customFormat="1" ht="12.75" x14ac:dyDescent="0.2">
      <c r="B11" s="273" t="s">
        <v>30</v>
      </c>
      <c r="C11" s="254"/>
      <c r="D11" s="255"/>
      <c r="E11" s="255"/>
      <c r="F11" s="255"/>
      <c r="G11" s="255"/>
      <c r="H11" s="256"/>
    </row>
    <row r="12" spans="2:10" s="5" customFormat="1" ht="31.5" customHeight="1" x14ac:dyDescent="0.2">
      <c r="B12" s="274"/>
      <c r="C12" s="17" t="s">
        <v>24</v>
      </c>
      <c r="D12" s="17" t="s">
        <v>0</v>
      </c>
      <c r="E12" s="18" t="s">
        <v>28</v>
      </c>
      <c r="F12" s="19" t="s">
        <v>29</v>
      </c>
      <c r="G12" s="19"/>
      <c r="H12" s="20" t="s">
        <v>14</v>
      </c>
    </row>
    <row r="13" spans="2:10" s="5" customFormat="1" ht="26.25" customHeight="1" x14ac:dyDescent="0.2">
      <c r="B13" s="275" t="s">
        <v>17</v>
      </c>
      <c r="C13" s="276"/>
      <c r="D13" s="276"/>
      <c r="E13" s="276"/>
      <c r="F13" s="276"/>
      <c r="G13" s="276"/>
      <c r="H13" s="277"/>
    </row>
    <row r="14" spans="2:10" s="5" customFormat="1" ht="25.5" x14ac:dyDescent="0.2">
      <c r="B14" s="22" t="s">
        <v>214</v>
      </c>
      <c r="C14" s="9" t="s">
        <v>24</v>
      </c>
      <c r="D14" s="10" t="s">
        <v>0</v>
      </c>
      <c r="E14" s="14" t="s">
        <v>28</v>
      </c>
      <c r="F14" s="11" t="s">
        <v>29</v>
      </c>
      <c r="G14" s="11"/>
      <c r="H14" s="21" t="s">
        <v>14</v>
      </c>
    </row>
    <row r="15" spans="2:10" s="5" customFormat="1" ht="12.75" x14ac:dyDescent="0.2">
      <c r="B15" s="208" t="s">
        <v>36</v>
      </c>
      <c r="C15" s="209">
        <v>1</v>
      </c>
      <c r="D15" s="199">
        <v>3200</v>
      </c>
      <c r="E15" s="176">
        <v>6</v>
      </c>
      <c r="F15" s="240">
        <v>0.1139</v>
      </c>
      <c r="G15" s="176"/>
      <c r="H15" s="203">
        <f>C15*D15*E15*F15</f>
        <v>2186.88</v>
      </c>
      <c r="J15" s="175"/>
    </row>
    <row r="16" spans="2:10" s="5" customFormat="1" ht="12.75" x14ac:dyDescent="0.2">
      <c r="B16" s="208" t="s">
        <v>130</v>
      </c>
      <c r="C16" s="209">
        <v>1</v>
      </c>
      <c r="D16" s="199">
        <v>7500</v>
      </c>
      <c r="E16" s="176">
        <v>6</v>
      </c>
      <c r="F16" s="240">
        <v>0.08</v>
      </c>
      <c r="G16" s="176"/>
      <c r="H16" s="203">
        <f t="shared" ref="H16:H51" si="0">C16*D16*E16*F16</f>
        <v>3600</v>
      </c>
      <c r="J16" s="175"/>
    </row>
    <row r="17" spans="2:12" s="5" customFormat="1" ht="12.75" x14ac:dyDescent="0.2">
      <c r="B17" s="208" t="s">
        <v>37</v>
      </c>
      <c r="C17" s="209">
        <v>1</v>
      </c>
      <c r="D17" s="199">
        <v>9400</v>
      </c>
      <c r="E17" s="176">
        <v>6</v>
      </c>
      <c r="F17" s="240">
        <v>0.08</v>
      </c>
      <c r="G17" s="176"/>
      <c r="H17" s="203">
        <f t="shared" si="0"/>
        <v>4512</v>
      </c>
      <c r="J17" s="175"/>
    </row>
    <row r="18" spans="2:12" s="5" customFormat="1" ht="12.75" x14ac:dyDescent="0.2">
      <c r="B18" s="208" t="s">
        <v>38</v>
      </c>
      <c r="C18" s="209">
        <v>3</v>
      </c>
      <c r="D18" s="199">
        <v>6800</v>
      </c>
      <c r="E18" s="176">
        <v>6</v>
      </c>
      <c r="F18" s="241">
        <v>0.2</v>
      </c>
      <c r="G18" s="179"/>
      <c r="H18" s="203">
        <f t="shared" si="0"/>
        <v>24480</v>
      </c>
      <c r="J18" s="175"/>
    </row>
    <row r="19" spans="2:12" s="247" customFormat="1" ht="12.75" x14ac:dyDescent="0.2">
      <c r="B19" s="212" t="s">
        <v>39</v>
      </c>
      <c r="C19" s="213">
        <v>1</v>
      </c>
      <c r="D19" s="207">
        <v>8500</v>
      </c>
      <c r="E19" s="204">
        <v>6</v>
      </c>
      <c r="F19" s="243">
        <v>9.3709700000000007E-2</v>
      </c>
      <c r="G19" s="204"/>
      <c r="H19" s="205">
        <f t="shared" si="0"/>
        <v>4779.1947</v>
      </c>
    </row>
    <row r="20" spans="2:12" s="5" customFormat="1" ht="12.75" x14ac:dyDescent="0.2">
      <c r="B20" s="208" t="s">
        <v>78</v>
      </c>
      <c r="C20" s="209">
        <v>3</v>
      </c>
      <c r="D20" s="199">
        <v>4800</v>
      </c>
      <c r="E20" s="176">
        <v>6</v>
      </c>
      <c r="F20" s="210">
        <v>0.05</v>
      </c>
      <c r="G20" s="176"/>
      <c r="H20" s="211">
        <f t="shared" si="0"/>
        <v>4320</v>
      </c>
    </row>
    <row r="21" spans="2:12" s="5" customFormat="1" ht="12.75" x14ac:dyDescent="0.2">
      <c r="B21" s="208" t="s">
        <v>40</v>
      </c>
      <c r="C21" s="209">
        <v>1</v>
      </c>
      <c r="D21" s="199">
        <v>5800</v>
      </c>
      <c r="E21" s="176">
        <v>6</v>
      </c>
      <c r="F21" s="210">
        <v>7.0000000000000007E-2</v>
      </c>
      <c r="G21" s="176"/>
      <c r="H21" s="211">
        <f t="shared" si="0"/>
        <v>2436.0000000000005</v>
      </c>
      <c r="K21" s="197"/>
      <c r="L21" s="198"/>
    </row>
    <row r="22" spans="2:12" s="5" customFormat="1" ht="12.75" x14ac:dyDescent="0.2">
      <c r="B22" s="208" t="s">
        <v>135</v>
      </c>
      <c r="C22" s="209">
        <v>1</v>
      </c>
      <c r="D22" s="199">
        <v>5000</v>
      </c>
      <c r="E22" s="176">
        <v>6</v>
      </c>
      <c r="F22" s="176">
        <v>0.05</v>
      </c>
      <c r="G22" s="176"/>
      <c r="H22" s="211">
        <f t="shared" si="0"/>
        <v>1500</v>
      </c>
    </row>
    <row r="23" spans="2:12" s="5" customFormat="1" ht="12.75" x14ac:dyDescent="0.2">
      <c r="B23" s="212" t="s">
        <v>41</v>
      </c>
      <c r="C23" s="213">
        <v>1</v>
      </c>
      <c r="D23" s="207">
        <v>14000</v>
      </c>
      <c r="E23" s="204">
        <v>6</v>
      </c>
      <c r="F23" s="204">
        <v>5.0036700000000003E-2</v>
      </c>
      <c r="G23" s="204"/>
      <c r="H23" s="205">
        <f>C23*D23*E23*F23</f>
        <v>4203.0828000000001</v>
      </c>
    </row>
    <row r="24" spans="2:12" s="5" customFormat="1" ht="12.75" x14ac:dyDescent="0.2">
      <c r="B24" s="208" t="s">
        <v>42</v>
      </c>
      <c r="C24" s="209">
        <v>1</v>
      </c>
      <c r="D24" s="199">
        <v>11000</v>
      </c>
      <c r="E24" s="176">
        <v>6</v>
      </c>
      <c r="F24" s="176">
        <v>0.05</v>
      </c>
      <c r="G24" s="176"/>
      <c r="H24" s="211">
        <f t="shared" si="0"/>
        <v>3300</v>
      </c>
    </row>
    <row r="25" spans="2:12" s="5" customFormat="1" ht="12.75" x14ac:dyDescent="0.2">
      <c r="B25" s="208" t="s">
        <v>147</v>
      </c>
      <c r="C25" s="209">
        <v>1</v>
      </c>
      <c r="D25" s="199">
        <v>8000</v>
      </c>
      <c r="E25" s="176">
        <v>6</v>
      </c>
      <c r="F25" s="210">
        <v>0.05</v>
      </c>
      <c r="G25" s="176"/>
      <c r="H25" s="211">
        <f t="shared" si="0"/>
        <v>2400</v>
      </c>
      <c r="J25" s="27"/>
    </row>
    <row r="26" spans="2:12" s="5" customFormat="1" ht="12.75" x14ac:dyDescent="0.2">
      <c r="B26" s="208" t="s">
        <v>43</v>
      </c>
      <c r="C26" s="209">
        <v>1</v>
      </c>
      <c r="D26" s="199">
        <v>11000</v>
      </c>
      <c r="E26" s="176">
        <v>6</v>
      </c>
      <c r="F26" s="176">
        <v>0.05</v>
      </c>
      <c r="G26" s="176"/>
      <c r="H26" s="211">
        <f t="shared" si="0"/>
        <v>3300</v>
      </c>
    </row>
    <row r="27" spans="2:12" s="5" customFormat="1" ht="12.75" x14ac:dyDescent="0.2">
      <c r="B27" s="208" t="s">
        <v>148</v>
      </c>
      <c r="C27" s="209">
        <v>1</v>
      </c>
      <c r="D27" s="199">
        <v>33500</v>
      </c>
      <c r="E27" s="176">
        <v>6</v>
      </c>
      <c r="F27" s="210">
        <v>0.05</v>
      </c>
      <c r="G27" s="176"/>
      <c r="H27" s="211">
        <f t="shared" si="0"/>
        <v>10050</v>
      </c>
      <c r="J27" s="27"/>
    </row>
    <row r="28" spans="2:12" s="5" customFormat="1" ht="12.75" x14ac:dyDescent="0.2">
      <c r="B28" s="208" t="s">
        <v>44</v>
      </c>
      <c r="C28" s="209">
        <v>1</v>
      </c>
      <c r="D28" s="199">
        <v>11000</v>
      </c>
      <c r="E28" s="176">
        <v>6</v>
      </c>
      <c r="F28" s="176">
        <v>0.05</v>
      </c>
      <c r="G28" s="176"/>
      <c r="H28" s="211">
        <f t="shared" si="0"/>
        <v>3300</v>
      </c>
    </row>
    <row r="29" spans="2:12" s="5" customFormat="1" ht="12.75" x14ac:dyDescent="0.2">
      <c r="B29" s="208" t="s">
        <v>45</v>
      </c>
      <c r="C29" s="209">
        <v>1</v>
      </c>
      <c r="D29" s="199">
        <v>11000</v>
      </c>
      <c r="E29" s="176">
        <v>6</v>
      </c>
      <c r="F29" s="176">
        <v>0.05</v>
      </c>
      <c r="G29" s="176"/>
      <c r="H29" s="211">
        <f t="shared" si="0"/>
        <v>3300</v>
      </c>
    </row>
    <row r="30" spans="2:12" s="5" customFormat="1" ht="12.75" x14ac:dyDescent="0.2">
      <c r="B30" s="208" t="s">
        <v>149</v>
      </c>
      <c r="C30" s="209">
        <v>1</v>
      </c>
      <c r="D30" s="199">
        <v>6000</v>
      </c>
      <c r="E30" s="176">
        <v>6</v>
      </c>
      <c r="F30" s="210">
        <v>0.05</v>
      </c>
      <c r="G30" s="176"/>
      <c r="H30" s="211">
        <f t="shared" si="0"/>
        <v>1800</v>
      </c>
      <c r="J30" s="27"/>
    </row>
    <row r="31" spans="2:12" s="5" customFormat="1" ht="12.75" x14ac:dyDescent="0.2">
      <c r="B31" s="208" t="s">
        <v>46</v>
      </c>
      <c r="C31" s="209">
        <v>1</v>
      </c>
      <c r="D31" s="199">
        <v>9000</v>
      </c>
      <c r="E31" s="176">
        <v>6</v>
      </c>
      <c r="F31" s="214">
        <v>0.15</v>
      </c>
      <c r="G31" s="176"/>
      <c r="H31" s="211">
        <f t="shared" si="0"/>
        <v>8100</v>
      </c>
      <c r="J31" s="27"/>
    </row>
    <row r="32" spans="2:12" s="5" customFormat="1" ht="12.75" x14ac:dyDescent="0.2">
      <c r="B32" s="208" t="s">
        <v>213</v>
      </c>
      <c r="C32" s="209">
        <v>1</v>
      </c>
      <c r="D32" s="199">
        <v>4500</v>
      </c>
      <c r="E32" s="176">
        <v>6</v>
      </c>
      <c r="F32" s="176">
        <v>0.1</v>
      </c>
      <c r="G32" s="176"/>
      <c r="H32" s="211">
        <f t="shared" si="0"/>
        <v>2700</v>
      </c>
      <c r="J32" s="27"/>
    </row>
    <row r="33" spans="2:10" s="247" customFormat="1" ht="12.75" x14ac:dyDescent="0.2">
      <c r="B33" s="212" t="s">
        <v>47</v>
      </c>
      <c r="C33" s="213">
        <v>1</v>
      </c>
      <c r="D33" s="207">
        <v>7500</v>
      </c>
      <c r="E33" s="204">
        <v>6</v>
      </c>
      <c r="F33" s="204">
        <v>0.10004</v>
      </c>
      <c r="G33" s="204"/>
      <c r="H33" s="205">
        <f t="shared" si="0"/>
        <v>4501.8</v>
      </c>
      <c r="J33" s="248"/>
    </row>
    <row r="34" spans="2:10" s="5" customFormat="1" ht="12.75" x14ac:dyDescent="0.2">
      <c r="B34" s="208" t="s">
        <v>48</v>
      </c>
      <c r="C34" s="209">
        <v>1</v>
      </c>
      <c r="D34" s="199">
        <v>6500</v>
      </c>
      <c r="E34" s="176">
        <v>6</v>
      </c>
      <c r="F34" s="176">
        <v>0.1</v>
      </c>
      <c r="G34" s="176"/>
      <c r="H34" s="211">
        <f t="shared" si="0"/>
        <v>3900</v>
      </c>
      <c r="J34" s="27"/>
    </row>
    <row r="35" spans="2:10" s="5" customFormat="1" ht="12.75" x14ac:dyDescent="0.2">
      <c r="B35" s="208" t="s">
        <v>49</v>
      </c>
      <c r="C35" s="209">
        <v>1</v>
      </c>
      <c r="D35" s="199">
        <v>6500</v>
      </c>
      <c r="E35" s="176">
        <v>6</v>
      </c>
      <c r="F35" s="214">
        <v>0.125</v>
      </c>
      <c r="G35" s="176"/>
      <c r="H35" s="211">
        <f t="shared" si="0"/>
        <v>4875</v>
      </c>
      <c r="J35" s="27"/>
    </row>
    <row r="36" spans="2:10" s="5" customFormat="1" ht="12.75" x14ac:dyDescent="0.2">
      <c r="B36" s="208" t="s">
        <v>50</v>
      </c>
      <c r="C36" s="209">
        <v>1</v>
      </c>
      <c r="D36" s="199">
        <v>11000</v>
      </c>
      <c r="E36" s="176">
        <v>6</v>
      </c>
      <c r="F36" s="214">
        <v>0.1</v>
      </c>
      <c r="G36" s="176"/>
      <c r="H36" s="211">
        <f t="shared" si="0"/>
        <v>6600</v>
      </c>
      <c r="J36" s="27"/>
    </row>
    <row r="37" spans="2:10" s="5" customFormat="1" ht="12.75" x14ac:dyDescent="0.2">
      <c r="B37" s="208" t="s">
        <v>51</v>
      </c>
      <c r="C37" s="209">
        <v>1</v>
      </c>
      <c r="D37" s="199">
        <v>11000</v>
      </c>
      <c r="E37" s="176">
        <v>6</v>
      </c>
      <c r="F37" s="214">
        <v>0.1</v>
      </c>
      <c r="G37" s="176"/>
      <c r="H37" s="211">
        <f t="shared" si="0"/>
        <v>6600</v>
      </c>
      <c r="J37" s="27"/>
    </row>
    <row r="38" spans="2:10" s="5" customFormat="1" ht="12.75" x14ac:dyDescent="0.2">
      <c r="B38" s="208" t="s">
        <v>52</v>
      </c>
      <c r="C38" s="209">
        <v>1</v>
      </c>
      <c r="D38" s="199">
        <v>16000</v>
      </c>
      <c r="E38" s="176">
        <v>6</v>
      </c>
      <c r="F38" s="176">
        <v>0.05</v>
      </c>
      <c r="G38" s="176"/>
      <c r="H38" s="211">
        <f t="shared" si="0"/>
        <v>4800</v>
      </c>
      <c r="J38" s="27"/>
    </row>
    <row r="39" spans="2:10" s="5" customFormat="1" ht="12.75" x14ac:dyDescent="0.2">
      <c r="B39" s="208" t="s">
        <v>53</v>
      </c>
      <c r="C39" s="209">
        <v>1</v>
      </c>
      <c r="D39" s="199">
        <v>16000</v>
      </c>
      <c r="E39" s="176">
        <v>6</v>
      </c>
      <c r="F39" s="176">
        <v>0.05</v>
      </c>
      <c r="G39" s="176"/>
      <c r="H39" s="211">
        <f t="shared" si="0"/>
        <v>4800</v>
      </c>
      <c r="J39" s="27"/>
    </row>
    <row r="40" spans="2:10" s="5" customFormat="1" ht="12.75" x14ac:dyDescent="0.2">
      <c r="B40" s="208" t="s">
        <v>54</v>
      </c>
      <c r="C40" s="209">
        <v>1</v>
      </c>
      <c r="D40" s="199">
        <v>20000</v>
      </c>
      <c r="E40" s="176">
        <v>6</v>
      </c>
      <c r="F40" s="176">
        <v>0.05</v>
      </c>
      <c r="G40" s="176"/>
      <c r="H40" s="211">
        <f t="shared" si="0"/>
        <v>6000</v>
      </c>
      <c r="J40" s="27"/>
    </row>
    <row r="41" spans="2:10" s="5" customFormat="1" ht="12.75" x14ac:dyDescent="0.2">
      <c r="B41" s="208" t="s">
        <v>55</v>
      </c>
      <c r="C41" s="209">
        <v>3</v>
      </c>
      <c r="D41" s="199">
        <v>1868</v>
      </c>
      <c r="E41" s="176">
        <v>6</v>
      </c>
      <c r="F41" s="176">
        <v>0.1855</v>
      </c>
      <c r="G41" s="176"/>
      <c r="H41" s="203">
        <f t="shared" si="0"/>
        <v>6237.2519999999995</v>
      </c>
      <c r="J41" s="175"/>
    </row>
    <row r="42" spans="2:10" s="5" customFormat="1" ht="12.75" x14ac:dyDescent="0.2">
      <c r="B42" s="208" t="s">
        <v>56</v>
      </c>
      <c r="C42" s="209">
        <v>3</v>
      </c>
      <c r="D42" s="199">
        <v>1382</v>
      </c>
      <c r="E42" s="176">
        <v>6</v>
      </c>
      <c r="F42" s="176">
        <v>0.1855</v>
      </c>
      <c r="G42" s="176"/>
      <c r="H42" s="203">
        <f t="shared" si="0"/>
        <v>4614.4979999999996</v>
      </c>
      <c r="J42" s="175"/>
    </row>
    <row r="43" spans="2:10" s="5" customFormat="1" ht="12.75" x14ac:dyDescent="0.2">
      <c r="B43" s="208" t="s">
        <v>79</v>
      </c>
      <c r="C43" s="209">
        <v>3</v>
      </c>
      <c r="D43" s="199">
        <v>1382</v>
      </c>
      <c r="E43" s="176">
        <v>6</v>
      </c>
      <c r="F43" s="176">
        <v>0.1855</v>
      </c>
      <c r="G43" s="176"/>
      <c r="H43" s="203">
        <f t="shared" si="0"/>
        <v>4614.4979999999996</v>
      </c>
      <c r="J43" s="175"/>
    </row>
    <row r="44" spans="2:10" s="5" customFormat="1" ht="12.75" x14ac:dyDescent="0.2">
      <c r="B44" s="208" t="s">
        <v>80</v>
      </c>
      <c r="C44" s="209">
        <v>6</v>
      </c>
      <c r="D44" s="199">
        <v>612</v>
      </c>
      <c r="E44" s="176">
        <v>6</v>
      </c>
      <c r="F44" s="176">
        <v>0.1855</v>
      </c>
      <c r="G44" s="176"/>
      <c r="H44" s="203">
        <f t="shared" si="0"/>
        <v>4086.9360000000001</v>
      </c>
      <c r="J44" s="175"/>
    </row>
    <row r="45" spans="2:10" s="5" customFormat="1" ht="12.75" x14ac:dyDescent="0.2">
      <c r="B45" s="208" t="s">
        <v>84</v>
      </c>
      <c r="C45" s="209">
        <v>6</v>
      </c>
      <c r="D45" s="199">
        <v>612</v>
      </c>
      <c r="E45" s="176">
        <v>6</v>
      </c>
      <c r="F45" s="176">
        <v>0.1855</v>
      </c>
      <c r="G45" s="176"/>
      <c r="H45" s="203">
        <f t="shared" si="0"/>
        <v>4086.9360000000001</v>
      </c>
      <c r="J45" s="175"/>
    </row>
    <row r="46" spans="2:10" s="5" customFormat="1" ht="12.75" x14ac:dyDescent="0.2">
      <c r="B46" s="208" t="s">
        <v>83</v>
      </c>
      <c r="C46" s="209">
        <v>27</v>
      </c>
      <c r="D46" s="199">
        <v>423</v>
      </c>
      <c r="E46" s="176">
        <v>6</v>
      </c>
      <c r="F46" s="176">
        <v>0.1855</v>
      </c>
      <c r="G46" s="176"/>
      <c r="H46" s="203">
        <f t="shared" si="0"/>
        <v>12711.573</v>
      </c>
      <c r="J46" s="175"/>
    </row>
    <row r="47" spans="2:10" s="5" customFormat="1" ht="12.75" x14ac:dyDescent="0.2">
      <c r="B47" s="208" t="s">
        <v>82</v>
      </c>
      <c r="C47" s="209">
        <v>27</v>
      </c>
      <c r="D47" s="199">
        <v>423</v>
      </c>
      <c r="E47" s="176">
        <v>6</v>
      </c>
      <c r="F47" s="176">
        <v>0.1855</v>
      </c>
      <c r="G47" s="176"/>
      <c r="H47" s="203">
        <f t="shared" si="0"/>
        <v>12711.573</v>
      </c>
      <c r="J47" s="175"/>
    </row>
    <row r="48" spans="2:10" s="5" customFormat="1" ht="12.75" x14ac:dyDescent="0.2">
      <c r="B48" s="208" t="s">
        <v>81</v>
      </c>
      <c r="C48" s="209">
        <v>3</v>
      </c>
      <c r="D48" s="199">
        <v>612</v>
      </c>
      <c r="E48" s="176">
        <v>6</v>
      </c>
      <c r="F48" s="176">
        <v>0.1855</v>
      </c>
      <c r="G48" s="176"/>
      <c r="H48" s="203">
        <f t="shared" si="0"/>
        <v>2043.4680000000001</v>
      </c>
      <c r="J48" s="175"/>
    </row>
    <row r="49" spans="1:10" s="5" customFormat="1" ht="12.75" x14ac:dyDescent="0.2">
      <c r="B49" s="208" t="s">
        <v>57</v>
      </c>
      <c r="C49" s="209">
        <v>3</v>
      </c>
      <c r="D49" s="199">
        <v>612</v>
      </c>
      <c r="E49" s="176">
        <v>6</v>
      </c>
      <c r="F49" s="176">
        <v>0.1855</v>
      </c>
      <c r="G49" s="176"/>
      <c r="H49" s="203">
        <f t="shared" si="0"/>
        <v>2043.4680000000001</v>
      </c>
      <c r="J49" s="175"/>
    </row>
    <row r="50" spans="1:10" s="5" customFormat="1" ht="12.75" x14ac:dyDescent="0.2">
      <c r="B50" s="208" t="s">
        <v>58</v>
      </c>
      <c r="C50" s="209">
        <v>9</v>
      </c>
      <c r="D50" s="199">
        <v>414</v>
      </c>
      <c r="E50" s="176">
        <v>6</v>
      </c>
      <c r="F50" s="176">
        <v>0.1855</v>
      </c>
      <c r="G50" s="176"/>
      <c r="H50" s="203">
        <f t="shared" si="0"/>
        <v>4147.0379999999996</v>
      </c>
      <c r="J50" s="175"/>
    </row>
    <row r="51" spans="1:10" s="5" customFormat="1" ht="12.75" x14ac:dyDescent="0.2">
      <c r="B51" s="208" t="s">
        <v>59</v>
      </c>
      <c r="C51" s="209">
        <v>9</v>
      </c>
      <c r="D51" s="199">
        <v>414</v>
      </c>
      <c r="E51" s="176">
        <v>6</v>
      </c>
      <c r="F51" s="176">
        <v>0.1855</v>
      </c>
      <c r="G51" s="176"/>
      <c r="H51" s="203">
        <f t="shared" si="0"/>
        <v>4147.0379999999996</v>
      </c>
      <c r="J51" s="175"/>
    </row>
    <row r="52" spans="1:10" s="5" customFormat="1" ht="12.75" x14ac:dyDescent="0.2">
      <c r="B52" s="208" t="s">
        <v>60</v>
      </c>
      <c r="C52" s="209">
        <v>27</v>
      </c>
      <c r="D52" s="199">
        <v>423</v>
      </c>
      <c r="E52" s="176">
        <v>6</v>
      </c>
      <c r="F52" s="176">
        <v>0.1855</v>
      </c>
      <c r="G52" s="176"/>
      <c r="H52" s="203">
        <f t="shared" ref="H52:H69" si="1">C52*D52*E52*F52</f>
        <v>12711.573</v>
      </c>
      <c r="J52" s="175"/>
    </row>
    <row r="53" spans="1:10" s="5" customFormat="1" ht="12.75" x14ac:dyDescent="0.2">
      <c r="B53" s="208" t="s">
        <v>61</v>
      </c>
      <c r="C53" s="209">
        <v>1</v>
      </c>
      <c r="D53" s="199">
        <v>2290</v>
      </c>
      <c r="E53" s="176">
        <v>6</v>
      </c>
      <c r="F53" s="210">
        <v>0.1</v>
      </c>
      <c r="G53" s="176"/>
      <c r="H53" s="211">
        <f t="shared" si="1"/>
        <v>1374</v>
      </c>
      <c r="J53" s="27"/>
    </row>
    <row r="54" spans="1:10" s="5" customFormat="1" ht="12.75" x14ac:dyDescent="0.2">
      <c r="B54" s="208" t="s">
        <v>62</v>
      </c>
      <c r="C54" s="209">
        <v>1</v>
      </c>
      <c r="D54" s="199">
        <v>2290</v>
      </c>
      <c r="E54" s="176">
        <v>6</v>
      </c>
      <c r="F54" s="214">
        <v>0.4</v>
      </c>
      <c r="G54" s="176"/>
      <c r="H54" s="211">
        <f t="shared" si="1"/>
        <v>5496</v>
      </c>
      <c r="J54" s="27"/>
    </row>
    <row r="55" spans="1:10" s="5" customFormat="1" ht="12.75" x14ac:dyDescent="0.2">
      <c r="B55" s="208" t="s">
        <v>63</v>
      </c>
      <c r="C55" s="209">
        <v>1</v>
      </c>
      <c r="D55" s="199">
        <v>2290</v>
      </c>
      <c r="E55" s="176">
        <v>6</v>
      </c>
      <c r="F55" s="210">
        <v>0.1</v>
      </c>
      <c r="G55" s="176"/>
      <c r="H55" s="211">
        <f t="shared" si="1"/>
        <v>1374</v>
      </c>
      <c r="J55" s="27"/>
    </row>
    <row r="56" spans="1:10" s="5" customFormat="1" ht="12.75" x14ac:dyDescent="0.2">
      <c r="B56" s="208" t="s">
        <v>64</v>
      </c>
      <c r="C56" s="209">
        <v>3</v>
      </c>
      <c r="D56" s="199">
        <v>1868</v>
      </c>
      <c r="E56" s="176">
        <v>6</v>
      </c>
      <c r="F56" s="210">
        <v>0.1</v>
      </c>
      <c r="G56" s="176"/>
      <c r="H56" s="211">
        <f t="shared" si="1"/>
        <v>3362.4</v>
      </c>
      <c r="J56" s="27"/>
    </row>
    <row r="57" spans="1:10" s="5" customFormat="1" ht="12.75" x14ac:dyDescent="0.2">
      <c r="B57" s="208" t="s">
        <v>65</v>
      </c>
      <c r="C57" s="209">
        <v>3</v>
      </c>
      <c r="D57" s="199">
        <v>1200</v>
      </c>
      <c r="E57" s="176">
        <v>6</v>
      </c>
      <c r="F57" s="214">
        <v>0.3</v>
      </c>
      <c r="G57" s="176"/>
      <c r="H57" s="211">
        <f t="shared" si="1"/>
        <v>6480</v>
      </c>
      <c r="J57" s="27"/>
    </row>
    <row r="58" spans="1:10" s="5" customFormat="1" ht="12.75" x14ac:dyDescent="0.2">
      <c r="B58" s="208" t="s">
        <v>66</v>
      </c>
      <c r="C58" s="209">
        <v>1</v>
      </c>
      <c r="D58" s="199">
        <v>1200</v>
      </c>
      <c r="E58" s="176">
        <v>6</v>
      </c>
      <c r="F58" s="210">
        <v>0.1</v>
      </c>
      <c r="G58" s="176"/>
      <c r="H58" s="211">
        <f t="shared" si="1"/>
        <v>720</v>
      </c>
      <c r="J58" s="27"/>
    </row>
    <row r="59" spans="1:10" s="247" customFormat="1" ht="12.75" x14ac:dyDescent="0.2">
      <c r="B59" s="212" t="s">
        <v>67</v>
      </c>
      <c r="C59" s="213">
        <v>3</v>
      </c>
      <c r="D59" s="207">
        <v>1352</v>
      </c>
      <c r="E59" s="204">
        <v>6</v>
      </c>
      <c r="F59" s="204">
        <v>9.9424200000000004E-2</v>
      </c>
      <c r="G59" s="204"/>
      <c r="H59" s="205">
        <f t="shared" si="1"/>
        <v>2419.5873311999999</v>
      </c>
      <c r="J59" s="248"/>
    </row>
    <row r="60" spans="1:10" s="5" customFormat="1" ht="12.75" x14ac:dyDescent="0.2">
      <c r="A60" s="247"/>
      <c r="B60" s="208" t="s">
        <v>68</v>
      </c>
      <c r="C60" s="209">
        <v>1</v>
      </c>
      <c r="D60" s="199">
        <v>1352</v>
      </c>
      <c r="E60" s="176">
        <v>6</v>
      </c>
      <c r="F60" s="176">
        <v>0.2</v>
      </c>
      <c r="G60" s="176"/>
      <c r="H60" s="203">
        <f t="shared" si="1"/>
        <v>1622.4</v>
      </c>
      <c r="J60" s="175"/>
    </row>
    <row r="61" spans="1:10" s="5" customFormat="1" ht="12.75" x14ac:dyDescent="0.2">
      <c r="A61" s="247"/>
      <c r="B61" s="208" t="s">
        <v>69</v>
      </c>
      <c r="C61" s="209">
        <v>1</v>
      </c>
      <c r="D61" s="199">
        <v>2290</v>
      </c>
      <c r="E61" s="176">
        <v>6</v>
      </c>
      <c r="F61" s="176">
        <v>0.2</v>
      </c>
      <c r="G61" s="176"/>
      <c r="H61" s="203">
        <f t="shared" si="1"/>
        <v>2748</v>
      </c>
      <c r="J61" s="175"/>
    </row>
    <row r="62" spans="1:10" s="5" customFormat="1" ht="12.75" x14ac:dyDescent="0.2">
      <c r="A62" s="247"/>
      <c r="B62" s="208" t="s">
        <v>70</v>
      </c>
      <c r="C62" s="209">
        <v>3</v>
      </c>
      <c r="D62" s="199">
        <v>1434</v>
      </c>
      <c r="E62" s="176">
        <v>6</v>
      </c>
      <c r="F62" s="210">
        <v>0.1</v>
      </c>
      <c r="G62" s="176"/>
      <c r="H62" s="211">
        <f t="shared" si="1"/>
        <v>2581.2000000000003</v>
      </c>
      <c r="J62" s="27"/>
    </row>
    <row r="63" spans="1:10" s="5" customFormat="1" ht="12.75" x14ac:dyDescent="0.2">
      <c r="A63" s="247"/>
      <c r="B63" s="208" t="s">
        <v>71</v>
      </c>
      <c r="C63" s="209">
        <v>3</v>
      </c>
      <c r="D63" s="199">
        <v>649</v>
      </c>
      <c r="E63" s="176">
        <v>6</v>
      </c>
      <c r="F63" s="210">
        <v>0.1</v>
      </c>
      <c r="G63" s="176"/>
      <c r="H63" s="211">
        <f t="shared" si="1"/>
        <v>1168.2</v>
      </c>
      <c r="J63" s="27"/>
    </row>
    <row r="64" spans="1:10" s="5" customFormat="1" ht="12.75" x14ac:dyDescent="0.2">
      <c r="A64" s="247"/>
      <c r="B64" s="208" t="s">
        <v>72</v>
      </c>
      <c r="C64" s="209">
        <v>3</v>
      </c>
      <c r="D64" s="199">
        <v>555</v>
      </c>
      <c r="E64" s="176">
        <v>6</v>
      </c>
      <c r="F64" s="210">
        <v>0.1</v>
      </c>
      <c r="G64" s="176"/>
      <c r="H64" s="211">
        <f t="shared" si="1"/>
        <v>999</v>
      </c>
      <c r="J64" s="27"/>
    </row>
    <row r="65" spans="1:10" s="5" customFormat="1" ht="12.75" x14ac:dyDescent="0.2">
      <c r="A65" s="247"/>
      <c r="B65" s="208" t="s">
        <v>73</v>
      </c>
      <c r="C65" s="209">
        <v>3</v>
      </c>
      <c r="D65" s="199">
        <v>414</v>
      </c>
      <c r="E65" s="176">
        <v>6</v>
      </c>
      <c r="F65" s="210">
        <v>0.1</v>
      </c>
      <c r="G65" s="176"/>
      <c r="H65" s="211">
        <f t="shared" si="1"/>
        <v>745.2</v>
      </c>
      <c r="J65" s="27"/>
    </row>
    <row r="66" spans="1:10" s="5" customFormat="1" ht="12.75" x14ac:dyDescent="0.2">
      <c r="A66" s="247"/>
      <c r="B66" s="208" t="s">
        <v>74</v>
      </c>
      <c r="C66" s="209">
        <v>3</v>
      </c>
      <c r="D66" s="199">
        <v>414</v>
      </c>
      <c r="E66" s="176">
        <v>6</v>
      </c>
      <c r="F66" s="210">
        <v>0.1</v>
      </c>
      <c r="G66" s="176"/>
      <c r="H66" s="211">
        <f t="shared" si="1"/>
        <v>745.2</v>
      </c>
      <c r="J66" s="27"/>
    </row>
    <row r="67" spans="1:10" s="5" customFormat="1" ht="12.75" x14ac:dyDescent="0.2">
      <c r="A67" s="247"/>
      <c r="B67" s="208" t="s">
        <v>75</v>
      </c>
      <c r="C67" s="209">
        <v>3</v>
      </c>
      <c r="D67" s="199">
        <v>430</v>
      </c>
      <c r="E67" s="176">
        <v>6</v>
      </c>
      <c r="F67" s="210">
        <v>0.1</v>
      </c>
      <c r="G67" s="176"/>
      <c r="H67" s="211">
        <f t="shared" si="1"/>
        <v>774</v>
      </c>
      <c r="J67" s="27"/>
    </row>
    <row r="68" spans="1:10" s="5" customFormat="1" ht="12.75" x14ac:dyDescent="0.2">
      <c r="A68" s="247"/>
      <c r="B68" s="208" t="s">
        <v>76</v>
      </c>
      <c r="C68" s="209">
        <v>3</v>
      </c>
      <c r="D68" s="199">
        <v>681</v>
      </c>
      <c r="E68" s="176">
        <v>6</v>
      </c>
      <c r="F68" s="210">
        <v>0.1</v>
      </c>
      <c r="G68" s="176"/>
      <c r="H68" s="211">
        <f t="shared" si="1"/>
        <v>1225.8</v>
      </c>
      <c r="J68" s="27"/>
    </row>
    <row r="69" spans="1:10" s="247" customFormat="1" ht="12.75" x14ac:dyDescent="0.2">
      <c r="B69" s="212" t="s">
        <v>77</v>
      </c>
      <c r="C69" s="213">
        <v>3</v>
      </c>
      <c r="D69" s="207">
        <v>555</v>
      </c>
      <c r="E69" s="204">
        <v>6</v>
      </c>
      <c r="F69" s="204">
        <v>0.100925</v>
      </c>
      <c r="G69" s="204"/>
      <c r="H69" s="205">
        <f t="shared" si="1"/>
        <v>1008.24075</v>
      </c>
      <c r="J69" s="248"/>
    </row>
    <row r="70" spans="1:10" s="5" customFormat="1" ht="12.75" x14ac:dyDescent="0.2">
      <c r="A70" s="247"/>
      <c r="B70" s="215" t="s">
        <v>1</v>
      </c>
      <c r="C70" s="216" t="s">
        <v>2</v>
      </c>
      <c r="D70" s="216" t="s">
        <v>2</v>
      </c>
      <c r="E70" s="216"/>
      <c r="F70" s="216" t="s">
        <v>2</v>
      </c>
      <c r="G70" s="202">
        <f>SUBTOTAL(9,G15:G69)</f>
        <v>0</v>
      </c>
      <c r="H70" s="202">
        <f>SUBTOTAL(9,H15:H69)</f>
        <v>241343.03658119999</v>
      </c>
      <c r="J70" s="27"/>
    </row>
    <row r="71" spans="1:10" s="5" customFormat="1" ht="27" customHeight="1" x14ac:dyDescent="0.2">
      <c r="B71" s="265" t="s">
        <v>34</v>
      </c>
      <c r="C71" s="264"/>
      <c r="D71" s="264"/>
      <c r="E71" s="266"/>
      <c r="F71" s="266"/>
      <c r="G71" s="266"/>
      <c r="H71" s="267"/>
      <c r="J71" s="27"/>
    </row>
    <row r="72" spans="1:10" s="5" customFormat="1" ht="12.75" x14ac:dyDescent="0.2">
      <c r="B72" s="217" t="s">
        <v>101</v>
      </c>
      <c r="C72" s="209">
        <v>1</v>
      </c>
      <c r="D72" s="199">
        <v>15000</v>
      </c>
      <c r="E72" s="176">
        <v>1</v>
      </c>
      <c r="F72" s="177">
        <v>0.55000000000000004</v>
      </c>
      <c r="G72" s="177"/>
      <c r="H72" s="203">
        <f t="shared" ref="H72:H79" si="2">C72*D72*E72*F72</f>
        <v>8250</v>
      </c>
      <c r="J72" s="175"/>
    </row>
    <row r="73" spans="1:10" s="5" customFormat="1" ht="12.75" x14ac:dyDescent="0.2">
      <c r="B73" s="217" t="s">
        <v>102</v>
      </c>
      <c r="C73" s="209">
        <v>1</v>
      </c>
      <c r="D73" s="199">
        <v>15000</v>
      </c>
      <c r="E73" s="176">
        <v>1</v>
      </c>
      <c r="F73" s="177">
        <v>0.55000000000000004</v>
      </c>
      <c r="G73" s="177"/>
      <c r="H73" s="203">
        <f t="shared" si="2"/>
        <v>8250</v>
      </c>
      <c r="J73" s="175"/>
    </row>
    <row r="74" spans="1:10" s="5" customFormat="1" ht="12.75" x14ac:dyDescent="0.2">
      <c r="B74" s="217" t="s">
        <v>107</v>
      </c>
      <c r="C74" s="209">
        <v>1</v>
      </c>
      <c r="D74" s="199">
        <v>6000</v>
      </c>
      <c r="E74" s="176">
        <v>1</v>
      </c>
      <c r="F74" s="177">
        <v>0.55000000000000004</v>
      </c>
      <c r="G74" s="177"/>
      <c r="H74" s="203">
        <f t="shared" si="2"/>
        <v>3300.0000000000005</v>
      </c>
      <c r="J74" s="175"/>
    </row>
    <row r="75" spans="1:10" s="5" customFormat="1" ht="12.75" x14ac:dyDescent="0.2">
      <c r="B75" s="217" t="s">
        <v>103</v>
      </c>
      <c r="C75" s="209">
        <v>1</v>
      </c>
      <c r="D75" s="199">
        <v>10000</v>
      </c>
      <c r="E75" s="176">
        <v>1</v>
      </c>
      <c r="F75" s="177">
        <v>0.55000000000000004</v>
      </c>
      <c r="G75" s="177"/>
      <c r="H75" s="203">
        <f t="shared" si="2"/>
        <v>5500</v>
      </c>
      <c r="J75" s="175"/>
    </row>
    <row r="76" spans="1:10" s="5" customFormat="1" ht="12.75" x14ac:dyDescent="0.2">
      <c r="B76" s="217" t="s">
        <v>131</v>
      </c>
      <c r="C76" s="209">
        <v>1</v>
      </c>
      <c r="D76" s="199">
        <v>9030</v>
      </c>
      <c r="E76" s="176">
        <v>1</v>
      </c>
      <c r="F76" s="177">
        <v>0.55000000000000004</v>
      </c>
      <c r="G76" s="177"/>
      <c r="H76" s="203">
        <f t="shared" si="2"/>
        <v>4966.5</v>
      </c>
      <c r="J76" s="175"/>
    </row>
    <row r="77" spans="1:10" s="5" customFormat="1" ht="12.75" x14ac:dyDescent="0.2">
      <c r="B77" s="217" t="s">
        <v>104</v>
      </c>
      <c r="C77" s="209">
        <v>1</v>
      </c>
      <c r="D77" s="199">
        <v>3000</v>
      </c>
      <c r="E77" s="176">
        <v>1</v>
      </c>
      <c r="F77" s="177">
        <v>0.55000000000000004</v>
      </c>
      <c r="G77" s="177"/>
      <c r="H77" s="203">
        <f t="shared" si="2"/>
        <v>1650.0000000000002</v>
      </c>
      <c r="J77" s="175"/>
    </row>
    <row r="78" spans="1:10" s="5" customFormat="1" ht="12.75" x14ac:dyDescent="0.2">
      <c r="B78" s="217" t="s">
        <v>106</v>
      </c>
      <c r="C78" s="209">
        <v>1</v>
      </c>
      <c r="D78" s="199">
        <f>40*48</f>
        <v>1920</v>
      </c>
      <c r="E78" s="176">
        <v>1</v>
      </c>
      <c r="F78" s="177">
        <v>0.55000000000000004</v>
      </c>
      <c r="G78" s="177"/>
      <c r="H78" s="203">
        <f t="shared" si="2"/>
        <v>1056</v>
      </c>
      <c r="J78" s="175"/>
    </row>
    <row r="79" spans="1:10" s="247" customFormat="1" ht="12.75" x14ac:dyDescent="0.2">
      <c r="B79" s="218" t="s">
        <v>105</v>
      </c>
      <c r="C79" s="213">
        <v>89</v>
      </c>
      <c r="D79" s="207">
        <v>75</v>
      </c>
      <c r="E79" s="204">
        <v>1</v>
      </c>
      <c r="F79" s="200">
        <v>0.56799999999999995</v>
      </c>
      <c r="G79" s="200"/>
      <c r="H79" s="205">
        <f t="shared" si="2"/>
        <v>3791.3999999999996</v>
      </c>
      <c r="J79" s="249"/>
    </row>
    <row r="80" spans="1:10" s="247" customFormat="1" ht="15.75" customHeight="1" x14ac:dyDescent="0.2">
      <c r="B80" s="218" t="s">
        <v>111</v>
      </c>
      <c r="C80" s="213">
        <v>9</v>
      </c>
      <c r="D80" s="207">
        <v>16249.215873015874</v>
      </c>
      <c r="E80" s="201">
        <v>1</v>
      </c>
      <c r="F80" s="204">
        <v>0.1000048</v>
      </c>
      <c r="G80" s="204"/>
      <c r="H80" s="205">
        <f>C80*D80*E80*F80</f>
        <v>14624.996251840001</v>
      </c>
      <c r="J80" s="249"/>
    </row>
    <row r="81" spans="1:12" s="247" customFormat="1" ht="15.75" customHeight="1" x14ac:dyDescent="0.2">
      <c r="B81" s="218" t="s">
        <v>112</v>
      </c>
      <c r="C81" s="213">
        <v>1</v>
      </c>
      <c r="D81" s="207">
        <v>8000</v>
      </c>
      <c r="E81" s="201">
        <v>1</v>
      </c>
      <c r="F81" s="204">
        <v>0.2</v>
      </c>
      <c r="G81" s="204"/>
      <c r="H81" s="205">
        <f t="shared" ref="H81:H100" si="3">C81*D81*E81*F81</f>
        <v>1600</v>
      </c>
      <c r="J81" s="249"/>
      <c r="L81" s="250"/>
    </row>
    <row r="82" spans="1:12" s="247" customFormat="1" ht="15.75" customHeight="1" x14ac:dyDescent="0.2">
      <c r="A82" s="5"/>
      <c r="B82" s="217" t="s">
        <v>113</v>
      </c>
      <c r="C82" s="209">
        <v>9</v>
      </c>
      <c r="D82" s="199">
        <v>18000</v>
      </c>
      <c r="E82" s="219">
        <v>1</v>
      </c>
      <c r="F82" s="176">
        <v>0.1</v>
      </c>
      <c r="G82" s="176"/>
      <c r="H82" s="203">
        <f t="shared" si="3"/>
        <v>16200</v>
      </c>
      <c r="J82" s="249"/>
    </row>
    <row r="83" spans="1:12" s="247" customFormat="1" ht="15.75" customHeight="1" x14ac:dyDescent="0.2">
      <c r="A83" s="5"/>
      <c r="B83" s="217" t="s">
        <v>114</v>
      </c>
      <c r="C83" s="209">
        <v>9</v>
      </c>
      <c r="D83" s="199">
        <v>3200</v>
      </c>
      <c r="E83" s="219">
        <v>1</v>
      </c>
      <c r="F83" s="176">
        <v>0.2</v>
      </c>
      <c r="G83" s="176"/>
      <c r="H83" s="203">
        <f t="shared" si="3"/>
        <v>5760</v>
      </c>
      <c r="J83" s="249"/>
    </row>
    <row r="84" spans="1:12" s="247" customFormat="1" ht="15.75" customHeight="1" x14ac:dyDescent="0.2">
      <c r="A84" s="5"/>
      <c r="B84" s="217" t="s">
        <v>115</v>
      </c>
      <c r="C84" s="209">
        <v>9</v>
      </c>
      <c r="D84" s="199">
        <v>18000</v>
      </c>
      <c r="E84" s="219">
        <v>1</v>
      </c>
      <c r="F84" s="176">
        <v>0.1</v>
      </c>
      <c r="G84" s="176"/>
      <c r="H84" s="203">
        <f t="shared" si="3"/>
        <v>16200</v>
      </c>
      <c r="J84" s="249"/>
    </row>
    <row r="85" spans="1:12" s="247" customFormat="1" ht="25.5" x14ac:dyDescent="0.2">
      <c r="A85" s="5"/>
      <c r="B85" s="217" t="s">
        <v>116</v>
      </c>
      <c r="C85" s="209">
        <v>29</v>
      </c>
      <c r="D85" s="199">
        <v>6425</v>
      </c>
      <c r="E85" s="220">
        <v>1</v>
      </c>
      <c r="F85" s="176">
        <v>0.1</v>
      </c>
      <c r="G85" s="176"/>
      <c r="H85" s="203">
        <f t="shared" si="3"/>
        <v>18632.5</v>
      </c>
      <c r="J85" s="249"/>
    </row>
    <row r="86" spans="1:12" s="247" customFormat="1" ht="12.75" x14ac:dyDescent="0.2">
      <c r="A86" s="5"/>
      <c r="B86" s="217" t="s">
        <v>122</v>
      </c>
      <c r="C86" s="209">
        <v>265</v>
      </c>
      <c r="D86" s="199">
        <v>419</v>
      </c>
      <c r="E86" s="219">
        <v>1</v>
      </c>
      <c r="F86" s="176">
        <v>0.1</v>
      </c>
      <c r="G86" s="176"/>
      <c r="H86" s="203">
        <f t="shared" si="3"/>
        <v>11103.5</v>
      </c>
      <c r="J86" s="249"/>
    </row>
    <row r="87" spans="1:12" s="247" customFormat="1" ht="12.75" x14ac:dyDescent="0.2">
      <c r="A87" s="5"/>
      <c r="B87" s="217" t="s">
        <v>117</v>
      </c>
      <c r="C87" s="209">
        <v>55</v>
      </c>
      <c r="D87" s="199">
        <v>38</v>
      </c>
      <c r="E87" s="219">
        <v>1</v>
      </c>
      <c r="F87" s="176">
        <v>0.5</v>
      </c>
      <c r="G87" s="176"/>
      <c r="H87" s="203">
        <f t="shared" si="3"/>
        <v>1045</v>
      </c>
      <c r="J87" s="249"/>
    </row>
    <row r="88" spans="1:12" s="247" customFormat="1" ht="12.75" x14ac:dyDescent="0.2">
      <c r="A88" s="5"/>
      <c r="B88" s="217" t="s">
        <v>118</v>
      </c>
      <c r="C88" s="209">
        <v>90</v>
      </c>
      <c r="D88" s="199">
        <v>37.5</v>
      </c>
      <c r="E88" s="219">
        <v>1</v>
      </c>
      <c r="F88" s="176">
        <v>0.5</v>
      </c>
      <c r="G88" s="176"/>
      <c r="H88" s="203">
        <f t="shared" si="3"/>
        <v>1687.5</v>
      </c>
      <c r="J88" s="249"/>
    </row>
    <row r="89" spans="1:12" s="247" customFormat="1" ht="12.75" x14ac:dyDescent="0.2">
      <c r="A89" s="5"/>
      <c r="B89" s="217" t="s">
        <v>95</v>
      </c>
      <c r="C89" s="209">
        <v>18</v>
      </c>
      <c r="D89" s="199">
        <v>250</v>
      </c>
      <c r="E89" s="219">
        <v>1</v>
      </c>
      <c r="F89" s="219">
        <v>0.5</v>
      </c>
      <c r="G89" s="178"/>
      <c r="H89" s="203">
        <f>C89*D89*E89*F89</f>
        <v>2250</v>
      </c>
      <c r="J89" s="249"/>
    </row>
    <row r="90" spans="1:12" s="247" customFormat="1" ht="12.75" x14ac:dyDescent="0.2">
      <c r="A90" s="5"/>
      <c r="B90" s="217" t="s">
        <v>123</v>
      </c>
      <c r="C90" s="209">
        <v>29</v>
      </c>
      <c r="D90" s="199">
        <v>37</v>
      </c>
      <c r="E90" s="219">
        <v>1</v>
      </c>
      <c r="F90" s="176">
        <v>0.5</v>
      </c>
      <c r="G90" s="176"/>
      <c r="H90" s="203">
        <f t="shared" si="3"/>
        <v>536.5</v>
      </c>
      <c r="J90" s="249"/>
    </row>
    <row r="91" spans="1:12" s="247" customFormat="1" ht="12.75" x14ac:dyDescent="0.2">
      <c r="B91" s="218" t="s">
        <v>127</v>
      </c>
      <c r="C91" s="213">
        <v>4174</v>
      </c>
      <c r="D91" s="207">
        <v>0.5</v>
      </c>
      <c r="E91" s="201">
        <v>1</v>
      </c>
      <c r="F91" s="204">
        <v>0.50239959000000001</v>
      </c>
      <c r="G91" s="204"/>
      <c r="H91" s="245">
        <f t="shared" si="3"/>
        <v>1048.5079443300001</v>
      </c>
      <c r="J91" s="249"/>
    </row>
    <row r="92" spans="1:12" s="247" customFormat="1" ht="12.75" x14ac:dyDescent="0.2">
      <c r="B92" s="217" t="s">
        <v>119</v>
      </c>
      <c r="C92" s="209">
        <v>4994</v>
      </c>
      <c r="D92" s="199">
        <v>0.5</v>
      </c>
      <c r="E92" s="219">
        <v>1</v>
      </c>
      <c r="F92" s="176">
        <v>0.5</v>
      </c>
      <c r="G92" s="176"/>
      <c r="H92" s="203">
        <f t="shared" si="3"/>
        <v>1248.5</v>
      </c>
      <c r="J92" s="249"/>
    </row>
    <row r="93" spans="1:12" s="247" customFormat="1" ht="12.75" x14ac:dyDescent="0.2">
      <c r="B93" s="217" t="s">
        <v>120</v>
      </c>
      <c r="C93" s="209">
        <v>4158</v>
      </c>
      <c r="D93" s="199">
        <v>0.5</v>
      </c>
      <c r="E93" s="219">
        <v>1</v>
      </c>
      <c r="F93" s="176">
        <v>0.5</v>
      </c>
      <c r="G93" s="176"/>
      <c r="H93" s="203">
        <f t="shared" si="3"/>
        <v>1039.5</v>
      </c>
      <c r="J93" s="249"/>
    </row>
    <row r="94" spans="1:12" s="247" customFormat="1" ht="12.75" x14ac:dyDescent="0.2">
      <c r="B94" s="218" t="s">
        <v>124</v>
      </c>
      <c r="C94" s="213">
        <v>29</v>
      </c>
      <c r="D94" s="207">
        <v>50</v>
      </c>
      <c r="E94" s="201">
        <v>1</v>
      </c>
      <c r="F94" s="204">
        <v>0.41378989999999999</v>
      </c>
      <c r="G94" s="204"/>
      <c r="H94" s="205">
        <f>C94*D94*E94*F94</f>
        <v>599.99535500000002</v>
      </c>
      <c r="J94" s="249"/>
    </row>
    <row r="95" spans="1:12" s="247" customFormat="1" ht="12.75" x14ac:dyDescent="0.2">
      <c r="A95" s="5"/>
      <c r="B95" s="217" t="s">
        <v>125</v>
      </c>
      <c r="C95" s="209">
        <v>29</v>
      </c>
      <c r="D95" s="199">
        <v>50</v>
      </c>
      <c r="E95" s="219">
        <v>1</v>
      </c>
      <c r="F95" s="176">
        <v>0.5</v>
      </c>
      <c r="G95" s="176"/>
      <c r="H95" s="203">
        <f t="shared" si="3"/>
        <v>725</v>
      </c>
      <c r="J95" s="249"/>
    </row>
    <row r="96" spans="1:12" s="247" customFormat="1" ht="12.75" x14ac:dyDescent="0.2">
      <c r="A96" s="5"/>
      <c r="B96" s="217" t="s">
        <v>126</v>
      </c>
      <c r="C96" s="209">
        <v>29</v>
      </c>
      <c r="D96" s="199">
        <v>50</v>
      </c>
      <c r="E96" s="219">
        <v>1</v>
      </c>
      <c r="F96" s="176">
        <v>0.5</v>
      </c>
      <c r="G96" s="176"/>
      <c r="H96" s="203">
        <f>C96*D96*E96*F96</f>
        <v>725</v>
      </c>
      <c r="J96" s="249"/>
    </row>
    <row r="97" spans="1:10" s="247" customFormat="1" ht="12.75" x14ac:dyDescent="0.2">
      <c r="A97" s="5"/>
      <c r="B97" s="217" t="s">
        <v>216</v>
      </c>
      <c r="C97" s="209">
        <v>90</v>
      </c>
      <c r="D97" s="199">
        <v>15</v>
      </c>
      <c r="E97" s="219">
        <v>1</v>
      </c>
      <c r="F97" s="176">
        <v>0.5</v>
      </c>
      <c r="G97" s="176"/>
      <c r="H97" s="203">
        <f t="shared" si="3"/>
        <v>675</v>
      </c>
      <c r="J97" s="249"/>
    </row>
    <row r="98" spans="1:10" s="247" customFormat="1" ht="12.75" x14ac:dyDescent="0.2">
      <c r="A98" s="5"/>
      <c r="B98" s="217" t="s">
        <v>215</v>
      </c>
      <c r="C98" s="209">
        <v>90</v>
      </c>
      <c r="D98" s="199">
        <v>45</v>
      </c>
      <c r="E98" s="219">
        <v>1</v>
      </c>
      <c r="F98" s="176">
        <v>0.5</v>
      </c>
      <c r="G98" s="176"/>
      <c r="H98" s="203">
        <f t="shared" si="3"/>
        <v>2025</v>
      </c>
      <c r="J98" s="249"/>
    </row>
    <row r="99" spans="1:10" s="247" customFormat="1" ht="12.75" x14ac:dyDescent="0.2">
      <c r="A99" s="5"/>
      <c r="B99" s="217" t="s">
        <v>121</v>
      </c>
      <c r="C99" s="209">
        <v>3</v>
      </c>
      <c r="D99" s="199">
        <v>750</v>
      </c>
      <c r="E99" s="219">
        <v>1</v>
      </c>
      <c r="F99" s="176">
        <v>0.5</v>
      </c>
      <c r="G99" s="176"/>
      <c r="H99" s="203">
        <f t="shared" si="3"/>
        <v>1125</v>
      </c>
      <c r="J99" s="249"/>
    </row>
    <row r="100" spans="1:10" s="247" customFormat="1" ht="25.5" x14ac:dyDescent="0.2">
      <c r="A100" s="5"/>
      <c r="B100" s="217" t="s">
        <v>129</v>
      </c>
      <c r="C100" s="209">
        <v>1400</v>
      </c>
      <c r="D100" s="199">
        <v>20</v>
      </c>
      <c r="E100" s="220">
        <v>1</v>
      </c>
      <c r="F100" s="176">
        <v>0.2</v>
      </c>
      <c r="G100" s="176"/>
      <c r="H100" s="203">
        <f t="shared" si="3"/>
        <v>5600</v>
      </c>
      <c r="J100" s="249"/>
    </row>
    <row r="101" spans="1:10" s="247" customFormat="1" ht="12.75" x14ac:dyDescent="0.2">
      <c r="A101" s="5"/>
      <c r="B101" s="215" t="s">
        <v>3</v>
      </c>
      <c r="C101" s="216" t="s">
        <v>2</v>
      </c>
      <c r="D101" s="216" t="s">
        <v>2</v>
      </c>
      <c r="E101" s="216"/>
      <c r="F101" s="216" t="s">
        <v>2</v>
      </c>
      <c r="G101" s="221"/>
      <c r="H101" s="244">
        <f>SUBTOTAL(9,H72:H100)</f>
        <v>141215.39955117</v>
      </c>
      <c r="J101" s="248"/>
    </row>
    <row r="102" spans="1:10" s="247" customFormat="1" ht="12.75" x14ac:dyDescent="0.2">
      <c r="A102" s="5"/>
      <c r="B102" s="263" t="s">
        <v>18</v>
      </c>
      <c r="C102" s="264"/>
      <c r="D102" s="264"/>
      <c r="E102" s="264"/>
      <c r="F102" s="264"/>
      <c r="G102" s="264"/>
      <c r="H102" s="264"/>
      <c r="J102" s="248"/>
    </row>
    <row r="103" spans="1:10" s="247" customFormat="1" ht="12.75" x14ac:dyDescent="0.2">
      <c r="A103" s="5"/>
      <c r="B103" s="222" t="s">
        <v>99</v>
      </c>
      <c r="C103" s="223">
        <v>3</v>
      </c>
      <c r="D103" s="199">
        <v>1500</v>
      </c>
      <c r="E103" s="199">
        <v>1</v>
      </c>
      <c r="F103" s="199">
        <v>1</v>
      </c>
      <c r="G103" s="199"/>
      <c r="H103" s="224">
        <f>C103*D103*E103*F103</f>
        <v>4500</v>
      </c>
      <c r="J103" s="248"/>
    </row>
    <row r="104" spans="1:10" s="247" customFormat="1" ht="12.75" x14ac:dyDescent="0.2">
      <c r="A104" s="5"/>
      <c r="B104" s="222" t="s">
        <v>132</v>
      </c>
      <c r="C104" s="223">
        <v>12</v>
      </c>
      <c r="D104" s="199">
        <v>200</v>
      </c>
      <c r="E104" s="199">
        <v>1</v>
      </c>
      <c r="F104" s="199">
        <v>0.5</v>
      </c>
      <c r="G104" s="199"/>
      <c r="H104" s="225">
        <f t="shared" ref="H104:H107" si="4">C104*D104*E104*F104</f>
        <v>1200</v>
      </c>
      <c r="J104" s="249"/>
    </row>
    <row r="105" spans="1:10" s="247" customFormat="1" ht="12.75" x14ac:dyDescent="0.2">
      <c r="A105" s="5"/>
      <c r="B105" s="222" t="s">
        <v>133</v>
      </c>
      <c r="C105" s="223">
        <v>12</v>
      </c>
      <c r="D105" s="199">
        <v>250</v>
      </c>
      <c r="E105" s="199">
        <v>1</v>
      </c>
      <c r="F105" s="199">
        <v>0.5</v>
      </c>
      <c r="G105" s="199"/>
      <c r="H105" s="225">
        <f t="shared" si="4"/>
        <v>1500</v>
      </c>
      <c r="J105" s="249"/>
    </row>
    <row r="106" spans="1:10" s="247" customFormat="1" ht="12.75" x14ac:dyDescent="0.2">
      <c r="A106" s="5"/>
      <c r="B106" s="222" t="s">
        <v>134</v>
      </c>
      <c r="C106" s="223">
        <v>9</v>
      </c>
      <c r="D106" s="199">
        <v>400</v>
      </c>
      <c r="E106" s="199">
        <v>1</v>
      </c>
      <c r="F106" s="199">
        <v>0.5</v>
      </c>
      <c r="G106" s="199"/>
      <c r="H106" s="225">
        <f t="shared" si="4"/>
        <v>1800</v>
      </c>
      <c r="J106" s="249"/>
    </row>
    <row r="107" spans="1:10" s="247" customFormat="1" ht="12.75" x14ac:dyDescent="0.2">
      <c r="A107" s="5"/>
      <c r="B107" s="222" t="s">
        <v>100</v>
      </c>
      <c r="C107" s="223">
        <v>1</v>
      </c>
      <c r="D107" s="199">
        <v>12000</v>
      </c>
      <c r="E107" s="199">
        <v>1</v>
      </c>
      <c r="F107" s="226">
        <v>0.25</v>
      </c>
      <c r="G107" s="199"/>
      <c r="H107" s="224">
        <f t="shared" si="4"/>
        <v>3000</v>
      </c>
      <c r="J107" s="248"/>
    </row>
    <row r="108" spans="1:10" s="247" customFormat="1" ht="12.75" x14ac:dyDescent="0.2">
      <c r="A108" s="5"/>
      <c r="B108" s="215" t="s">
        <v>4</v>
      </c>
      <c r="C108" s="216" t="s">
        <v>2</v>
      </c>
      <c r="D108" s="216" t="s">
        <v>2</v>
      </c>
      <c r="E108" s="216"/>
      <c r="F108" s="216" t="s">
        <v>2</v>
      </c>
      <c r="G108" s="221"/>
      <c r="H108" s="202">
        <f>SUBTOTAL(9,H103:H107)</f>
        <v>12000</v>
      </c>
      <c r="J108" s="248"/>
    </row>
    <row r="109" spans="1:10" s="247" customFormat="1" ht="12.75" x14ac:dyDescent="0.2">
      <c r="A109" s="5"/>
      <c r="B109" s="265" t="s">
        <v>19</v>
      </c>
      <c r="C109" s="264"/>
      <c r="D109" s="264"/>
      <c r="E109" s="266"/>
      <c r="F109" s="266"/>
      <c r="G109" s="266"/>
      <c r="H109" s="267"/>
      <c r="J109" s="248"/>
    </row>
    <row r="110" spans="1:10" s="247" customFormat="1" ht="12.75" x14ac:dyDescent="0.2">
      <c r="A110" s="5"/>
      <c r="B110" s="227"/>
      <c r="C110" s="209"/>
      <c r="D110" s="199"/>
      <c r="E110" s="176"/>
      <c r="F110" s="176"/>
      <c r="G110" s="176"/>
      <c r="H110" s="211">
        <f>C110*D110*E110*F110</f>
        <v>0</v>
      </c>
      <c r="J110" s="248"/>
    </row>
    <row r="111" spans="1:10" s="247" customFormat="1" ht="12.75" x14ac:dyDescent="0.2">
      <c r="A111" s="5"/>
      <c r="B111" s="215" t="s">
        <v>5</v>
      </c>
      <c r="C111" s="216" t="s">
        <v>2</v>
      </c>
      <c r="D111" s="216" t="s">
        <v>2</v>
      </c>
      <c r="E111" s="216"/>
      <c r="F111" s="216" t="s">
        <v>2</v>
      </c>
      <c r="G111" s="221"/>
      <c r="H111" s="202">
        <f>SUBTOTAL(9,H110:H110)</f>
        <v>0</v>
      </c>
      <c r="J111" s="248"/>
    </row>
    <row r="112" spans="1:10" s="247" customFormat="1" ht="12.75" x14ac:dyDescent="0.2">
      <c r="A112" s="5"/>
      <c r="B112" s="263" t="s">
        <v>20</v>
      </c>
      <c r="C112" s="264"/>
      <c r="D112" s="264"/>
      <c r="E112" s="264"/>
      <c r="F112" s="264"/>
      <c r="G112" s="264"/>
      <c r="H112" s="264"/>
      <c r="J112" s="248"/>
    </row>
    <row r="113" spans="2:10" s="247" customFormat="1" ht="12.75" x14ac:dyDescent="0.2">
      <c r="B113" s="218" t="s">
        <v>94</v>
      </c>
      <c r="C113" s="213">
        <v>18</v>
      </c>
      <c r="D113" s="207">
        <v>400</v>
      </c>
      <c r="E113" s="201">
        <v>4</v>
      </c>
      <c r="F113" s="201">
        <v>0.21825</v>
      </c>
      <c r="G113" s="201"/>
      <c r="H113" s="207">
        <f>C113*D113*E113*F113</f>
        <v>6285.6</v>
      </c>
      <c r="J113" s="249"/>
    </row>
    <row r="114" spans="2:10" s="247" customFormat="1" ht="12.75" x14ac:dyDescent="0.2">
      <c r="B114" s="218" t="s">
        <v>98</v>
      </c>
      <c r="C114" s="213">
        <v>3</v>
      </c>
      <c r="D114" s="207">
        <v>6500</v>
      </c>
      <c r="E114" s="201">
        <v>1</v>
      </c>
      <c r="F114" s="201">
        <v>0.2</v>
      </c>
      <c r="G114" s="201"/>
      <c r="H114" s="207">
        <f t="shared" ref="H114:H119" si="5">C114*D114*E114*F114</f>
        <v>3900</v>
      </c>
      <c r="J114" s="249"/>
    </row>
    <row r="115" spans="2:10" s="247" customFormat="1" ht="12.75" x14ac:dyDescent="0.2">
      <c r="B115" s="218" t="s">
        <v>96</v>
      </c>
      <c r="C115" s="213">
        <v>12</v>
      </c>
      <c r="D115" s="207">
        <v>400</v>
      </c>
      <c r="E115" s="201">
        <v>3</v>
      </c>
      <c r="F115" s="201">
        <v>0.2</v>
      </c>
      <c r="G115" s="201"/>
      <c r="H115" s="207">
        <f t="shared" si="5"/>
        <v>2880</v>
      </c>
      <c r="J115" s="249"/>
    </row>
    <row r="116" spans="2:10" s="247" customFormat="1" ht="12.75" x14ac:dyDescent="0.2">
      <c r="B116" s="228" t="s">
        <v>128</v>
      </c>
      <c r="C116" s="213">
        <v>3</v>
      </c>
      <c r="D116" s="207">
        <v>5000</v>
      </c>
      <c r="E116" s="229">
        <v>6</v>
      </c>
      <c r="F116" s="201">
        <v>0.2</v>
      </c>
      <c r="G116" s="201"/>
      <c r="H116" s="207">
        <f t="shared" si="5"/>
        <v>18000</v>
      </c>
      <c r="J116" s="249"/>
    </row>
    <row r="117" spans="2:10" s="247" customFormat="1" ht="12.75" x14ac:dyDescent="0.2">
      <c r="B117" s="228" t="s">
        <v>150</v>
      </c>
      <c r="C117" s="213">
        <v>3</v>
      </c>
      <c r="D117" s="207">
        <v>1000</v>
      </c>
      <c r="E117" s="229">
        <v>6</v>
      </c>
      <c r="F117" s="201">
        <v>0.2</v>
      </c>
      <c r="G117" s="201"/>
      <c r="H117" s="207">
        <f t="shared" si="5"/>
        <v>3600</v>
      </c>
      <c r="J117" s="249"/>
    </row>
    <row r="118" spans="2:10" s="247" customFormat="1" ht="12.75" x14ac:dyDescent="0.2">
      <c r="B118" s="218" t="s">
        <v>97</v>
      </c>
      <c r="C118" s="213">
        <v>1</v>
      </c>
      <c r="D118" s="207">
        <v>480</v>
      </c>
      <c r="E118" s="201">
        <v>12</v>
      </c>
      <c r="F118" s="201">
        <v>0.2009</v>
      </c>
      <c r="G118" s="201"/>
      <c r="H118" s="207">
        <f t="shared" si="5"/>
        <v>1157.184</v>
      </c>
      <c r="J118" s="249"/>
    </row>
    <row r="119" spans="2:10" s="247" customFormat="1" ht="12.75" x14ac:dyDescent="0.2">
      <c r="B119" s="218" t="s">
        <v>110</v>
      </c>
      <c r="C119" s="213">
        <v>1</v>
      </c>
      <c r="D119" s="207">
        <v>5000</v>
      </c>
      <c r="E119" s="201">
        <v>2</v>
      </c>
      <c r="F119" s="201">
        <v>0.15049999999999999</v>
      </c>
      <c r="G119" s="201"/>
      <c r="H119" s="207">
        <f t="shared" si="5"/>
        <v>1505</v>
      </c>
      <c r="J119" s="249"/>
    </row>
    <row r="120" spans="2:10" s="247" customFormat="1" ht="12.75" x14ac:dyDescent="0.2">
      <c r="B120" s="215" t="s">
        <v>6</v>
      </c>
      <c r="C120" s="216" t="s">
        <v>2</v>
      </c>
      <c r="D120" s="216" t="s">
        <v>2</v>
      </c>
      <c r="E120" s="216"/>
      <c r="F120" s="216" t="s">
        <v>2</v>
      </c>
      <c r="G120" s="221"/>
      <c r="H120" s="202">
        <f>SUBTOTAL(9,H113:H119)</f>
        <v>37327.784</v>
      </c>
      <c r="J120" s="248"/>
    </row>
    <row r="121" spans="2:10" s="247" customFormat="1" ht="12.75" x14ac:dyDescent="0.2">
      <c r="B121" s="265" t="s">
        <v>21</v>
      </c>
      <c r="C121" s="264"/>
      <c r="D121" s="264"/>
      <c r="E121" s="266"/>
      <c r="F121" s="266"/>
      <c r="G121" s="266"/>
      <c r="H121" s="267"/>
      <c r="J121" s="248"/>
    </row>
    <row r="122" spans="2:10" s="247" customFormat="1" ht="12.75" x14ac:dyDescent="0.2">
      <c r="B122" s="227"/>
      <c r="C122" s="209"/>
      <c r="D122" s="199"/>
      <c r="E122" s="176"/>
      <c r="F122" s="176"/>
      <c r="G122" s="176"/>
      <c r="H122" s="211"/>
      <c r="J122" s="248"/>
    </row>
    <row r="123" spans="2:10" s="247" customFormat="1" ht="12.75" x14ac:dyDescent="0.2">
      <c r="B123" s="215" t="s">
        <v>10</v>
      </c>
      <c r="C123" s="216" t="s">
        <v>2</v>
      </c>
      <c r="D123" s="216" t="s">
        <v>2</v>
      </c>
      <c r="E123" s="216"/>
      <c r="F123" s="216" t="s">
        <v>2</v>
      </c>
      <c r="G123" s="221"/>
      <c r="H123" s="202">
        <f>SUBTOTAL(9,H122:H122)</f>
        <v>0</v>
      </c>
      <c r="J123" s="248"/>
    </row>
    <row r="124" spans="2:10" s="247" customFormat="1" ht="12.75" x14ac:dyDescent="0.2">
      <c r="B124" s="265" t="s">
        <v>22</v>
      </c>
      <c r="C124" s="264"/>
      <c r="D124" s="264"/>
      <c r="E124" s="266"/>
      <c r="F124" s="266"/>
      <c r="G124" s="266"/>
      <c r="H124" s="267"/>
      <c r="J124" s="248"/>
    </row>
    <row r="125" spans="2:10" s="247" customFormat="1" ht="12.75" x14ac:dyDescent="0.2">
      <c r="B125" s="212" t="s">
        <v>85</v>
      </c>
      <c r="C125" s="213">
        <v>3</v>
      </c>
      <c r="D125" s="207">
        <v>2050</v>
      </c>
      <c r="E125" s="204">
        <v>6</v>
      </c>
      <c r="F125" s="200">
        <v>0.2</v>
      </c>
      <c r="G125" s="200"/>
      <c r="H125" s="207">
        <f>C125*D125*E125*F125</f>
        <v>7380</v>
      </c>
      <c r="J125" s="248"/>
    </row>
    <row r="126" spans="2:10" s="247" customFormat="1" ht="12.75" x14ac:dyDescent="0.2">
      <c r="B126" s="208" t="s">
        <v>86</v>
      </c>
      <c r="C126" s="209">
        <v>3</v>
      </c>
      <c r="D126" s="199">
        <v>450</v>
      </c>
      <c r="E126" s="176">
        <v>6</v>
      </c>
      <c r="F126" s="252">
        <v>0.2</v>
      </c>
      <c r="G126" s="252"/>
      <c r="H126" s="246">
        <f t="shared" ref="H126:H132" si="6">C126*D126*E126*F126</f>
        <v>1620</v>
      </c>
      <c r="J126" s="248"/>
    </row>
    <row r="127" spans="2:10" s="247" customFormat="1" ht="12.75" x14ac:dyDescent="0.2">
      <c r="B127" s="212" t="s">
        <v>87</v>
      </c>
      <c r="C127" s="213">
        <v>3</v>
      </c>
      <c r="D127" s="207">
        <v>3310</v>
      </c>
      <c r="E127" s="204">
        <v>6</v>
      </c>
      <c r="F127" s="200">
        <v>0.2</v>
      </c>
      <c r="G127" s="200"/>
      <c r="H127" s="207">
        <f t="shared" si="6"/>
        <v>11916</v>
      </c>
      <c r="J127" s="248"/>
    </row>
    <row r="128" spans="2:10" s="5" customFormat="1" ht="12.75" x14ac:dyDescent="0.2">
      <c r="B128" s="208" t="s">
        <v>88</v>
      </c>
      <c r="C128" s="209">
        <v>1</v>
      </c>
      <c r="D128" s="199">
        <v>23000</v>
      </c>
      <c r="E128" s="176">
        <v>6</v>
      </c>
      <c r="F128" s="177">
        <v>0.05</v>
      </c>
      <c r="G128" s="177"/>
      <c r="H128" s="246">
        <f t="shared" si="6"/>
        <v>6900</v>
      </c>
      <c r="J128" s="27"/>
    </row>
    <row r="129" spans="2:13" s="5" customFormat="1" ht="13.5" customHeight="1" x14ac:dyDescent="0.2">
      <c r="B129" s="208" t="s">
        <v>89</v>
      </c>
      <c r="C129" s="209">
        <v>1</v>
      </c>
      <c r="D129" s="199">
        <v>2000</v>
      </c>
      <c r="E129" s="176">
        <v>6</v>
      </c>
      <c r="F129" s="177">
        <v>0.05</v>
      </c>
      <c r="G129" s="177"/>
      <c r="H129" s="246">
        <f t="shared" si="6"/>
        <v>600</v>
      </c>
      <c r="J129" s="242"/>
    </row>
    <row r="130" spans="2:13" s="5" customFormat="1" ht="12.75" x14ac:dyDescent="0.2">
      <c r="B130" s="208" t="s">
        <v>90</v>
      </c>
      <c r="C130" s="209">
        <v>1</v>
      </c>
      <c r="D130" s="199">
        <v>18000</v>
      </c>
      <c r="E130" s="176">
        <v>6</v>
      </c>
      <c r="F130" s="177">
        <v>0.05</v>
      </c>
      <c r="G130" s="177"/>
      <c r="H130" s="246">
        <f t="shared" si="6"/>
        <v>5400</v>
      </c>
      <c r="J130" s="27"/>
    </row>
    <row r="131" spans="2:13" s="5" customFormat="1" ht="12.75" x14ac:dyDescent="0.2">
      <c r="B131" s="208" t="s">
        <v>91</v>
      </c>
      <c r="C131" s="209">
        <v>1</v>
      </c>
      <c r="D131" s="199">
        <v>1500</v>
      </c>
      <c r="E131" s="176">
        <v>6</v>
      </c>
      <c r="F131" s="177">
        <v>0.05</v>
      </c>
      <c r="G131" s="177"/>
      <c r="H131" s="246">
        <f t="shared" si="6"/>
        <v>450</v>
      </c>
      <c r="J131" s="27"/>
    </row>
    <row r="132" spans="2:13" s="5" customFormat="1" ht="12.75" x14ac:dyDescent="0.2">
      <c r="B132" s="208" t="s">
        <v>92</v>
      </c>
      <c r="C132" s="209">
        <v>1</v>
      </c>
      <c r="D132" s="199">
        <v>1700</v>
      </c>
      <c r="E132" s="176">
        <v>6</v>
      </c>
      <c r="F132" s="177">
        <v>0.05</v>
      </c>
      <c r="G132" s="177"/>
      <c r="H132" s="246">
        <f t="shared" si="6"/>
        <v>510</v>
      </c>
      <c r="J132" s="27"/>
    </row>
    <row r="133" spans="2:13" s="5" customFormat="1" ht="12.75" x14ac:dyDescent="0.2">
      <c r="B133" s="208" t="s">
        <v>93</v>
      </c>
      <c r="C133" s="209">
        <v>1</v>
      </c>
      <c r="D133" s="199">
        <v>10000</v>
      </c>
      <c r="E133" s="176">
        <v>6</v>
      </c>
      <c r="F133" s="177">
        <v>0.05</v>
      </c>
      <c r="G133" s="177"/>
      <c r="H133" s="246">
        <f>C133*D133*E133*F133</f>
        <v>3000</v>
      </c>
      <c r="J133" s="27"/>
    </row>
    <row r="134" spans="2:13" s="5" customFormat="1" ht="12.75" x14ac:dyDescent="0.2">
      <c r="B134" s="215" t="s">
        <v>11</v>
      </c>
      <c r="C134" s="216" t="s">
        <v>2</v>
      </c>
      <c r="D134" s="216" t="s">
        <v>2</v>
      </c>
      <c r="E134" s="216"/>
      <c r="F134" s="216" t="s">
        <v>2</v>
      </c>
      <c r="G134" s="221"/>
      <c r="H134" s="202">
        <f>SUBTOTAL(9,H125:H133)</f>
        <v>37776</v>
      </c>
    </row>
    <row r="135" spans="2:13" s="5" customFormat="1" ht="12.75" x14ac:dyDescent="0.2">
      <c r="B135" s="230" t="s">
        <v>12</v>
      </c>
      <c r="C135" s="268"/>
      <c r="D135" s="269"/>
      <c r="E135" s="231"/>
      <c r="F135" s="231"/>
      <c r="G135" s="232"/>
      <c r="H135" s="232">
        <f>H134+H123+H120+H111+H108+H101+H70</f>
        <v>469662.22013237001</v>
      </c>
    </row>
    <row r="136" spans="2:13" s="5" customFormat="1" ht="12.75" x14ac:dyDescent="0.2">
      <c r="B136" s="257" t="s">
        <v>23</v>
      </c>
      <c r="C136" s="258"/>
      <c r="D136" s="259"/>
      <c r="E136" s="233"/>
      <c r="F136" s="233"/>
      <c r="G136" s="233"/>
      <c r="H136" s="253">
        <v>6.93E-2</v>
      </c>
    </row>
    <row r="137" spans="2:13" s="5" customFormat="1" ht="12.75" x14ac:dyDescent="0.2">
      <c r="B137" s="234" t="s">
        <v>13</v>
      </c>
      <c r="C137" s="235"/>
      <c r="D137" s="235"/>
      <c r="E137" s="235"/>
      <c r="F137" s="236"/>
      <c r="G137" s="231"/>
      <c r="H137" s="232">
        <f>H135*H136</f>
        <v>32547.591855173243</v>
      </c>
    </row>
    <row r="138" spans="2:13" s="5" customFormat="1" ht="13.5" thickBot="1" x14ac:dyDescent="0.25">
      <c r="B138" s="237" t="s">
        <v>33</v>
      </c>
      <c r="C138" s="238"/>
      <c r="D138" s="238"/>
      <c r="E138" s="238"/>
      <c r="F138" s="238"/>
      <c r="G138" s="238"/>
      <c r="H138" s="239">
        <f>H135+H137</f>
        <v>502209.81198754325</v>
      </c>
    </row>
    <row r="139" spans="2:13" x14ac:dyDescent="0.2">
      <c r="B139" s="4"/>
      <c r="C139" s="4"/>
      <c r="D139" s="4"/>
      <c r="E139" s="15"/>
      <c r="F139" s="7"/>
      <c r="G139" s="7"/>
      <c r="H139" s="23"/>
      <c r="I139" s="24"/>
      <c r="J139" s="25"/>
      <c r="K139" s="25"/>
      <c r="L139" s="251"/>
      <c r="M139" s="16"/>
    </row>
    <row r="140" spans="2:13" x14ac:dyDescent="0.2">
      <c r="I140" s="24"/>
      <c r="J140" s="6"/>
      <c r="K140" s="25"/>
      <c r="L140" s="25"/>
    </row>
    <row r="141" spans="2:13" x14ac:dyDescent="0.2">
      <c r="I141" s="24"/>
      <c r="J141" s="81"/>
      <c r="K141" s="25"/>
      <c r="L141" s="25"/>
    </row>
    <row r="142" spans="2:13" x14ac:dyDescent="0.2">
      <c r="I142" s="24"/>
      <c r="J142" s="26"/>
    </row>
    <row r="143" spans="2:13" x14ac:dyDescent="0.2">
      <c r="I143" s="24"/>
    </row>
    <row r="144" spans="2:13" x14ac:dyDescent="0.2">
      <c r="I144" s="24"/>
      <c r="K144" s="24"/>
      <c r="L144" s="24"/>
    </row>
    <row r="145" spans="6:12" x14ac:dyDescent="0.2">
      <c r="I145" s="24"/>
      <c r="K145" s="25"/>
      <c r="L145" s="25"/>
    </row>
    <row r="146" spans="6:12" ht="12.75" thickBot="1" x14ac:dyDescent="0.25">
      <c r="H146" s="194"/>
      <c r="I146" s="195"/>
      <c r="K146" s="196"/>
      <c r="L146" s="196"/>
    </row>
    <row r="147" spans="6:12" ht="12.75" thickTop="1" x14ac:dyDescent="0.2"/>
    <row r="148" spans="6:12" x14ac:dyDescent="0.2">
      <c r="F148" s="206">
        <f>I146-K146</f>
        <v>0</v>
      </c>
    </row>
    <row r="149" spans="6:12" x14ac:dyDescent="0.2">
      <c r="H149" s="174"/>
    </row>
  </sheetData>
  <sheetProtection formatCells="0" formatColumns="0" formatRows="0" insertRows="0" deleteRows="0"/>
  <protectedRanges>
    <protectedRange sqref="E110 H122 H110 E122 H103:H107 E103:E107 E125:E133 H125:H133 E113:E119 H113:H119 E72:E100 H72:H100 B14:H69" name="Range1"/>
    <protectedRange sqref="F125:G133 B72:D79 B125:D133 F72:G79" name="Range2"/>
    <protectedRange sqref="F103:G107 B103:D107" name="Range3"/>
    <protectedRange sqref="B110:D110 F110:G110" name="Range4"/>
    <protectedRange sqref="F122:G122 B122:D122 B113:D119 B80:D100 F80:G100 F113:G119" name="Range5"/>
    <protectedRange sqref="H136" name="Range6"/>
    <protectedRange sqref="E4 C3:E3 C5:E7" name="Range7_1_1"/>
  </protectedRanges>
  <autoFilter ref="B14:I145"/>
  <mergeCells count="18">
    <mergeCell ref="C7:E7"/>
    <mergeCell ref="C3:E3"/>
    <mergeCell ref="C4:E4"/>
    <mergeCell ref="C5:E5"/>
    <mergeCell ref="C6:E6"/>
    <mergeCell ref="C11:H11"/>
    <mergeCell ref="B136:D136"/>
    <mergeCell ref="B9:H9"/>
    <mergeCell ref="B112:H112"/>
    <mergeCell ref="B109:H109"/>
    <mergeCell ref="C135:D135"/>
    <mergeCell ref="B10:H10"/>
    <mergeCell ref="B11:B12"/>
    <mergeCell ref="B13:H13"/>
    <mergeCell ref="B121:H121"/>
    <mergeCell ref="B124:H124"/>
    <mergeCell ref="B71:H71"/>
    <mergeCell ref="B102:H102"/>
  </mergeCells>
  <phoneticPr fontId="4" type="noConversion"/>
  <dataValidations count="1">
    <dataValidation type="decimal" allowBlank="1" showInputMessage="1" showErrorMessage="1" sqref="H136">
      <formula1>0</formula1>
      <formula2>0.07</formula2>
    </dataValidation>
  </dataValidations>
  <pageMargins left="0.75" right="0.75" top="0.62" bottom="0.3" header="0.22" footer="0.17"/>
  <pageSetup scale="7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C5"/>
  <sheetViews>
    <sheetView workbookViewId="0">
      <selection activeCell="J34" sqref="J34"/>
    </sheetView>
  </sheetViews>
  <sheetFormatPr defaultColWidth="9.140625" defaultRowHeight="12.75" x14ac:dyDescent="0.2"/>
  <cols>
    <col min="3" max="3" width="15.42578125" customWidth="1"/>
  </cols>
  <sheetData>
    <row r="3" spans="3:3" x14ac:dyDescent="0.2">
      <c r="C3" s="12" t="s">
        <v>25</v>
      </c>
    </row>
    <row r="4" spans="3:3" x14ac:dyDescent="0.2">
      <c r="C4" s="12" t="s">
        <v>26</v>
      </c>
    </row>
    <row r="5" spans="3:3" x14ac:dyDescent="0.2">
      <c r="C5" s="12" t="s">
        <v>27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22"/>
  <sheetViews>
    <sheetView workbookViewId="0">
      <selection activeCell="B20" sqref="B20"/>
    </sheetView>
  </sheetViews>
  <sheetFormatPr defaultRowHeight="12.75" x14ac:dyDescent="0.2"/>
  <cols>
    <col min="2" max="2" width="51.140625" customWidth="1"/>
    <col min="3" max="3" width="17" customWidth="1"/>
    <col min="4" max="5" width="12.28515625" customWidth="1"/>
    <col min="6" max="6" width="10.28515625" bestFit="1" customWidth="1"/>
    <col min="7" max="7" width="14" bestFit="1" customWidth="1"/>
    <col min="8" max="8" width="10.28515625" bestFit="1" customWidth="1"/>
    <col min="10" max="10" width="10.85546875" bestFit="1" customWidth="1"/>
  </cols>
  <sheetData>
    <row r="1" spans="1:10" ht="15" x14ac:dyDescent="0.25">
      <c r="B1" s="181" t="s">
        <v>292</v>
      </c>
      <c r="C1" s="180"/>
      <c r="D1" s="180"/>
      <c r="E1" s="180"/>
    </row>
    <row r="2" spans="1:10" x14ac:dyDescent="0.2">
      <c r="C2" s="180"/>
      <c r="D2" s="180"/>
      <c r="E2" s="180"/>
    </row>
    <row r="3" spans="1:10" ht="15" x14ac:dyDescent="0.25">
      <c r="A3" s="182"/>
      <c r="B3" s="12" t="s">
        <v>293</v>
      </c>
      <c r="C3" s="183">
        <v>507563</v>
      </c>
      <c r="D3" s="184"/>
      <c r="E3" s="184" t="s">
        <v>294</v>
      </c>
    </row>
    <row r="4" spans="1:10" ht="15" x14ac:dyDescent="0.25">
      <c r="B4" s="182" t="s">
        <v>295</v>
      </c>
      <c r="C4" s="180"/>
      <c r="D4" s="180"/>
      <c r="E4" s="180"/>
    </row>
    <row r="5" spans="1:10" x14ac:dyDescent="0.2">
      <c r="B5" t="s">
        <v>296</v>
      </c>
      <c r="C5" s="185">
        <f>(C3-C9-C6-C7)</f>
        <v>294220.45298642159</v>
      </c>
      <c r="D5" s="180"/>
      <c r="E5" s="186"/>
      <c r="G5" s="187"/>
      <c r="J5" s="188"/>
    </row>
    <row r="6" spans="1:10" x14ac:dyDescent="0.2">
      <c r="B6" t="s">
        <v>297</v>
      </c>
      <c r="C6" s="185">
        <f>(C3-C9)-((C3-C9)/1.36)</f>
        <v>125565.33809785597</v>
      </c>
      <c r="D6" s="180"/>
      <c r="E6" s="186">
        <f>C6/(C5+C7)</f>
        <v>0.36000000000000004</v>
      </c>
    </row>
    <row r="7" spans="1:10" x14ac:dyDescent="0.2">
      <c r="B7" t="s">
        <v>298</v>
      </c>
      <c r="C7" s="185">
        <f>(C3-C9)-((C3-C9)/1.13)</f>
        <v>54572.152840956056</v>
      </c>
      <c r="D7" s="180"/>
      <c r="E7" s="189">
        <f>C7/(C5+C6)</f>
        <v>0.12999999999999995</v>
      </c>
      <c r="G7" s="187"/>
      <c r="H7" s="187"/>
      <c r="J7" s="188"/>
    </row>
    <row r="8" spans="1:10" x14ac:dyDescent="0.2">
      <c r="C8" s="185"/>
      <c r="D8" s="180"/>
      <c r="E8" s="189"/>
    </row>
    <row r="9" spans="1:10" x14ac:dyDescent="0.2">
      <c r="B9" t="s">
        <v>299</v>
      </c>
      <c r="C9" s="185">
        <f>C3-(C3/(1+(1*E9)))</f>
        <v>33205.056074766384</v>
      </c>
      <c r="D9" s="180"/>
      <c r="E9" s="190">
        <v>7.0000000000000007E-2</v>
      </c>
    </row>
    <row r="10" spans="1:10" x14ac:dyDescent="0.2">
      <c r="C10" s="180"/>
      <c r="D10" s="180"/>
      <c r="E10" s="180"/>
    </row>
    <row r="11" spans="1:10" x14ac:dyDescent="0.2">
      <c r="C11" s="180"/>
      <c r="D11" s="180"/>
      <c r="E11" s="180"/>
    </row>
    <row r="12" spans="1:10" x14ac:dyDescent="0.2">
      <c r="B12" t="s">
        <v>300</v>
      </c>
      <c r="C12" s="191">
        <f>C3-(SUM(C5:C9))</f>
        <v>0</v>
      </c>
      <c r="D12" s="180"/>
      <c r="E12" s="185"/>
    </row>
    <row r="13" spans="1:10" x14ac:dyDescent="0.2">
      <c r="C13" s="180"/>
      <c r="D13" s="180"/>
      <c r="E13" s="180"/>
      <c r="H13" s="187"/>
    </row>
    <row r="14" spans="1:10" x14ac:dyDescent="0.2">
      <c r="C14" s="180"/>
      <c r="D14" s="180"/>
      <c r="E14" s="180"/>
    </row>
    <row r="15" spans="1:10" x14ac:dyDescent="0.2">
      <c r="C15" s="180"/>
      <c r="D15" s="180"/>
      <c r="E15" s="180"/>
    </row>
    <row r="16" spans="1:10" x14ac:dyDescent="0.2">
      <c r="C16" s="180"/>
      <c r="D16" s="180"/>
      <c r="E16" s="180"/>
    </row>
    <row r="17" spans="2:10" x14ac:dyDescent="0.2">
      <c r="B17" s="12" t="s">
        <v>301</v>
      </c>
    </row>
    <row r="18" spans="2:10" x14ac:dyDescent="0.2">
      <c r="B18" s="12" t="s">
        <v>302</v>
      </c>
      <c r="C18" s="192">
        <v>0.45</v>
      </c>
      <c r="D18" s="187">
        <f>C18*$C$6</f>
        <v>56504.402144035186</v>
      </c>
      <c r="F18" s="187"/>
      <c r="H18" s="187"/>
      <c r="J18" s="187"/>
    </row>
    <row r="19" spans="2:10" x14ac:dyDescent="0.2">
      <c r="B19" s="12" t="s">
        <v>303</v>
      </c>
      <c r="C19" s="192">
        <v>0.55000000000000004</v>
      </c>
      <c r="D19" s="187">
        <f>C19*$C$6</f>
        <v>69060.935953820794</v>
      </c>
      <c r="E19" s="193"/>
      <c r="F19" s="187"/>
      <c r="G19" s="187"/>
      <c r="H19" s="187"/>
      <c r="J19" s="187"/>
    </row>
    <row r="22" spans="2:10" x14ac:dyDescent="0.2">
      <c r="F22" s="187"/>
    </row>
  </sheetData>
  <pageMargins left="0.7" right="0.7" top="0.75" bottom="0.75" header="0.3" footer="0.3"/>
  <pageSetup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workbookViewId="0">
      <selection activeCell="G4" sqref="G4"/>
    </sheetView>
  </sheetViews>
  <sheetFormatPr defaultRowHeight="12.75" x14ac:dyDescent="0.2"/>
  <cols>
    <col min="1" max="1" width="14.85546875" customWidth="1"/>
    <col min="2" max="2" width="16.7109375" customWidth="1"/>
    <col min="3" max="3" width="16.28515625" customWidth="1"/>
    <col min="4" max="4" width="15.28515625" customWidth="1"/>
    <col min="5" max="5" width="20.5703125" customWidth="1"/>
    <col min="6" max="6" width="16.140625" customWidth="1"/>
    <col min="7" max="7" width="17.85546875" customWidth="1"/>
    <col min="8" max="8" width="18.42578125" customWidth="1"/>
    <col min="9" max="9" width="29.5703125" customWidth="1"/>
  </cols>
  <sheetData>
    <row r="1" spans="1:9" ht="15" x14ac:dyDescent="0.25">
      <c r="A1" s="28" t="s">
        <v>136</v>
      </c>
      <c r="B1" s="29"/>
      <c r="G1" s="30"/>
      <c r="I1" s="31"/>
    </row>
    <row r="2" spans="1:9" ht="15.75" thickBot="1" x14ac:dyDescent="0.3">
      <c r="A2" s="32"/>
      <c r="B2" s="33"/>
      <c r="C2" s="34"/>
      <c r="D2" s="35"/>
      <c r="G2" s="36"/>
      <c r="I2" s="31"/>
    </row>
    <row r="3" spans="1:9" ht="45.75" thickBot="1" x14ac:dyDescent="0.25">
      <c r="A3" s="37" t="s">
        <v>137</v>
      </c>
      <c r="B3" s="38" t="s">
        <v>138</v>
      </c>
      <c r="C3" s="38" t="s">
        <v>139</v>
      </c>
      <c r="D3" s="39" t="s">
        <v>140</v>
      </c>
      <c r="E3" s="39" t="s">
        <v>141</v>
      </c>
      <c r="F3" s="39" t="s">
        <v>142</v>
      </c>
      <c r="G3" s="40" t="s">
        <v>143</v>
      </c>
      <c r="H3" s="39" t="s">
        <v>144</v>
      </c>
      <c r="I3" s="39" t="s">
        <v>145</v>
      </c>
    </row>
    <row r="4" spans="1:9" ht="15.75" thickBot="1" x14ac:dyDescent="0.3">
      <c r="A4" s="41" t="s">
        <v>146</v>
      </c>
      <c r="B4" s="42">
        <v>0.28000000000000003</v>
      </c>
      <c r="C4" s="42">
        <v>0.3</v>
      </c>
      <c r="D4" s="43">
        <v>0.32289631718595402</v>
      </c>
      <c r="E4" s="44">
        <v>0.42591278885389067</v>
      </c>
      <c r="F4" s="44">
        <v>0.10301647166793665</v>
      </c>
      <c r="G4" s="45">
        <v>0.32457946905179313</v>
      </c>
      <c r="H4" s="44">
        <v>1.6831518658391165E-3</v>
      </c>
      <c r="I4" s="46"/>
    </row>
  </sheetData>
  <conditionalFormatting sqref="H4">
    <cfRule type="cellIs" dxfId="3" priority="3" stopIfTrue="1" operator="lessThan">
      <formula>-0.05</formula>
    </cfRule>
    <cfRule type="cellIs" dxfId="2" priority="4" stopIfTrue="1" operator="greaterThan">
      <formula>0.05</formula>
    </cfRule>
  </conditionalFormatting>
  <conditionalFormatting sqref="F4">
    <cfRule type="cellIs" dxfId="1" priority="1" stopIfTrue="1" operator="lessThan">
      <formula>-0.05</formula>
    </cfRule>
    <cfRule type="cellIs" dxfId="0" priority="2" stopIfTrue="1" operator="greaterThan">
      <formula>0.05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01"/>
  <sheetViews>
    <sheetView topLeftCell="A178" zoomScaleNormal="100" zoomScaleSheetLayoutView="85" workbookViewId="0">
      <selection activeCell="G190" sqref="G190"/>
    </sheetView>
  </sheetViews>
  <sheetFormatPr defaultRowHeight="12.75" x14ac:dyDescent="0.2"/>
  <cols>
    <col min="2" max="2" width="6.7109375" customWidth="1"/>
    <col min="3" max="3" width="23.85546875" customWidth="1"/>
    <col min="4" max="4" width="18" customWidth="1"/>
    <col min="5" max="5" width="14.85546875" customWidth="1"/>
    <col min="6" max="6" width="13" customWidth="1"/>
    <col min="7" max="7" width="14.28515625" customWidth="1"/>
    <col min="8" max="8" width="16.140625" customWidth="1"/>
    <col min="258" max="258" width="6.7109375" customWidth="1"/>
    <col min="259" max="259" width="23.85546875" customWidth="1"/>
    <col min="260" max="260" width="18" customWidth="1"/>
    <col min="261" max="261" width="14.85546875" customWidth="1"/>
    <col min="262" max="262" width="13" customWidth="1"/>
    <col min="263" max="263" width="14.28515625" customWidth="1"/>
    <col min="264" max="264" width="16.140625" customWidth="1"/>
    <col min="514" max="514" width="6.7109375" customWidth="1"/>
    <col min="515" max="515" width="23.85546875" customWidth="1"/>
    <col min="516" max="516" width="18" customWidth="1"/>
    <col min="517" max="517" width="14.85546875" customWidth="1"/>
    <col min="518" max="518" width="13" customWidth="1"/>
    <col min="519" max="519" width="14.28515625" customWidth="1"/>
    <col min="520" max="520" width="16.140625" customWidth="1"/>
    <col min="770" max="770" width="6.7109375" customWidth="1"/>
    <col min="771" max="771" width="23.85546875" customWidth="1"/>
    <col min="772" max="772" width="18" customWidth="1"/>
    <col min="773" max="773" width="14.85546875" customWidth="1"/>
    <col min="774" max="774" width="13" customWidth="1"/>
    <col min="775" max="775" width="14.28515625" customWidth="1"/>
    <col min="776" max="776" width="16.140625" customWidth="1"/>
    <col min="1026" max="1026" width="6.7109375" customWidth="1"/>
    <col min="1027" max="1027" width="23.85546875" customWidth="1"/>
    <col min="1028" max="1028" width="18" customWidth="1"/>
    <col min="1029" max="1029" width="14.85546875" customWidth="1"/>
    <col min="1030" max="1030" width="13" customWidth="1"/>
    <col min="1031" max="1031" width="14.28515625" customWidth="1"/>
    <col min="1032" max="1032" width="16.140625" customWidth="1"/>
    <col min="1282" max="1282" width="6.7109375" customWidth="1"/>
    <col min="1283" max="1283" width="23.85546875" customWidth="1"/>
    <col min="1284" max="1284" width="18" customWidth="1"/>
    <col min="1285" max="1285" width="14.85546875" customWidth="1"/>
    <col min="1286" max="1286" width="13" customWidth="1"/>
    <col min="1287" max="1287" width="14.28515625" customWidth="1"/>
    <col min="1288" max="1288" width="16.140625" customWidth="1"/>
    <col min="1538" max="1538" width="6.7109375" customWidth="1"/>
    <col min="1539" max="1539" width="23.85546875" customWidth="1"/>
    <col min="1540" max="1540" width="18" customWidth="1"/>
    <col min="1541" max="1541" width="14.85546875" customWidth="1"/>
    <col min="1542" max="1542" width="13" customWidth="1"/>
    <col min="1543" max="1543" width="14.28515625" customWidth="1"/>
    <col min="1544" max="1544" width="16.140625" customWidth="1"/>
    <col min="1794" max="1794" width="6.7109375" customWidth="1"/>
    <col min="1795" max="1795" width="23.85546875" customWidth="1"/>
    <col min="1796" max="1796" width="18" customWidth="1"/>
    <col min="1797" max="1797" width="14.85546875" customWidth="1"/>
    <col min="1798" max="1798" width="13" customWidth="1"/>
    <col min="1799" max="1799" width="14.28515625" customWidth="1"/>
    <col min="1800" max="1800" width="16.140625" customWidth="1"/>
    <col min="2050" max="2050" width="6.7109375" customWidth="1"/>
    <col min="2051" max="2051" width="23.85546875" customWidth="1"/>
    <col min="2052" max="2052" width="18" customWidth="1"/>
    <col min="2053" max="2053" width="14.85546875" customWidth="1"/>
    <col min="2054" max="2054" width="13" customWidth="1"/>
    <col min="2055" max="2055" width="14.28515625" customWidth="1"/>
    <col min="2056" max="2056" width="16.140625" customWidth="1"/>
    <col min="2306" max="2306" width="6.7109375" customWidth="1"/>
    <col min="2307" max="2307" width="23.85546875" customWidth="1"/>
    <col min="2308" max="2308" width="18" customWidth="1"/>
    <col min="2309" max="2309" width="14.85546875" customWidth="1"/>
    <col min="2310" max="2310" width="13" customWidth="1"/>
    <col min="2311" max="2311" width="14.28515625" customWidth="1"/>
    <col min="2312" max="2312" width="16.140625" customWidth="1"/>
    <col min="2562" max="2562" width="6.7109375" customWidth="1"/>
    <col min="2563" max="2563" width="23.85546875" customWidth="1"/>
    <col min="2564" max="2564" width="18" customWidth="1"/>
    <col min="2565" max="2565" width="14.85546875" customWidth="1"/>
    <col min="2566" max="2566" width="13" customWidth="1"/>
    <col min="2567" max="2567" width="14.28515625" customWidth="1"/>
    <col min="2568" max="2568" width="16.140625" customWidth="1"/>
    <col min="2818" max="2818" width="6.7109375" customWidth="1"/>
    <col min="2819" max="2819" width="23.85546875" customWidth="1"/>
    <col min="2820" max="2820" width="18" customWidth="1"/>
    <col min="2821" max="2821" width="14.85546875" customWidth="1"/>
    <col min="2822" max="2822" width="13" customWidth="1"/>
    <col min="2823" max="2823" width="14.28515625" customWidth="1"/>
    <col min="2824" max="2824" width="16.140625" customWidth="1"/>
    <col min="3074" max="3074" width="6.7109375" customWidth="1"/>
    <col min="3075" max="3075" width="23.85546875" customWidth="1"/>
    <col min="3076" max="3076" width="18" customWidth="1"/>
    <col min="3077" max="3077" width="14.85546875" customWidth="1"/>
    <col min="3078" max="3078" width="13" customWidth="1"/>
    <col min="3079" max="3079" width="14.28515625" customWidth="1"/>
    <col min="3080" max="3080" width="16.140625" customWidth="1"/>
    <col min="3330" max="3330" width="6.7109375" customWidth="1"/>
    <col min="3331" max="3331" width="23.85546875" customWidth="1"/>
    <col min="3332" max="3332" width="18" customWidth="1"/>
    <col min="3333" max="3333" width="14.85546875" customWidth="1"/>
    <col min="3334" max="3334" width="13" customWidth="1"/>
    <col min="3335" max="3335" width="14.28515625" customWidth="1"/>
    <col min="3336" max="3336" width="16.140625" customWidth="1"/>
    <col min="3586" max="3586" width="6.7109375" customWidth="1"/>
    <col min="3587" max="3587" width="23.85546875" customWidth="1"/>
    <col min="3588" max="3588" width="18" customWidth="1"/>
    <col min="3589" max="3589" width="14.85546875" customWidth="1"/>
    <col min="3590" max="3590" width="13" customWidth="1"/>
    <col min="3591" max="3591" width="14.28515625" customWidth="1"/>
    <col min="3592" max="3592" width="16.140625" customWidth="1"/>
    <col min="3842" max="3842" width="6.7109375" customWidth="1"/>
    <col min="3843" max="3843" width="23.85546875" customWidth="1"/>
    <col min="3844" max="3844" width="18" customWidth="1"/>
    <col min="3845" max="3845" width="14.85546875" customWidth="1"/>
    <col min="3846" max="3846" width="13" customWidth="1"/>
    <col min="3847" max="3847" width="14.28515625" customWidth="1"/>
    <col min="3848" max="3848" width="16.140625" customWidth="1"/>
    <col min="4098" max="4098" width="6.7109375" customWidth="1"/>
    <col min="4099" max="4099" width="23.85546875" customWidth="1"/>
    <col min="4100" max="4100" width="18" customWidth="1"/>
    <col min="4101" max="4101" width="14.85546875" customWidth="1"/>
    <col min="4102" max="4102" width="13" customWidth="1"/>
    <col min="4103" max="4103" width="14.28515625" customWidth="1"/>
    <col min="4104" max="4104" width="16.140625" customWidth="1"/>
    <col min="4354" max="4354" width="6.7109375" customWidth="1"/>
    <col min="4355" max="4355" width="23.85546875" customWidth="1"/>
    <col min="4356" max="4356" width="18" customWidth="1"/>
    <col min="4357" max="4357" width="14.85546875" customWidth="1"/>
    <col min="4358" max="4358" width="13" customWidth="1"/>
    <col min="4359" max="4359" width="14.28515625" customWidth="1"/>
    <col min="4360" max="4360" width="16.140625" customWidth="1"/>
    <col min="4610" max="4610" width="6.7109375" customWidth="1"/>
    <col min="4611" max="4611" width="23.85546875" customWidth="1"/>
    <col min="4612" max="4612" width="18" customWidth="1"/>
    <col min="4613" max="4613" width="14.85546875" customWidth="1"/>
    <col min="4614" max="4614" width="13" customWidth="1"/>
    <col min="4615" max="4615" width="14.28515625" customWidth="1"/>
    <col min="4616" max="4616" width="16.140625" customWidth="1"/>
    <col min="4866" max="4866" width="6.7109375" customWidth="1"/>
    <col min="4867" max="4867" width="23.85546875" customWidth="1"/>
    <col min="4868" max="4868" width="18" customWidth="1"/>
    <col min="4869" max="4869" width="14.85546875" customWidth="1"/>
    <col min="4870" max="4870" width="13" customWidth="1"/>
    <col min="4871" max="4871" width="14.28515625" customWidth="1"/>
    <col min="4872" max="4872" width="16.140625" customWidth="1"/>
    <col min="5122" max="5122" width="6.7109375" customWidth="1"/>
    <col min="5123" max="5123" width="23.85546875" customWidth="1"/>
    <col min="5124" max="5124" width="18" customWidth="1"/>
    <col min="5125" max="5125" width="14.85546875" customWidth="1"/>
    <col min="5126" max="5126" width="13" customWidth="1"/>
    <col min="5127" max="5127" width="14.28515625" customWidth="1"/>
    <col min="5128" max="5128" width="16.140625" customWidth="1"/>
    <col min="5378" max="5378" width="6.7109375" customWidth="1"/>
    <col min="5379" max="5379" width="23.85546875" customWidth="1"/>
    <col min="5380" max="5380" width="18" customWidth="1"/>
    <col min="5381" max="5381" width="14.85546875" customWidth="1"/>
    <col min="5382" max="5382" width="13" customWidth="1"/>
    <col min="5383" max="5383" width="14.28515625" customWidth="1"/>
    <col min="5384" max="5384" width="16.140625" customWidth="1"/>
    <col min="5634" max="5634" width="6.7109375" customWidth="1"/>
    <col min="5635" max="5635" width="23.85546875" customWidth="1"/>
    <col min="5636" max="5636" width="18" customWidth="1"/>
    <col min="5637" max="5637" width="14.85546875" customWidth="1"/>
    <col min="5638" max="5638" width="13" customWidth="1"/>
    <col min="5639" max="5639" width="14.28515625" customWidth="1"/>
    <col min="5640" max="5640" width="16.140625" customWidth="1"/>
    <col min="5890" max="5890" width="6.7109375" customWidth="1"/>
    <col min="5891" max="5891" width="23.85546875" customWidth="1"/>
    <col min="5892" max="5892" width="18" customWidth="1"/>
    <col min="5893" max="5893" width="14.85546875" customWidth="1"/>
    <col min="5894" max="5894" width="13" customWidth="1"/>
    <col min="5895" max="5895" width="14.28515625" customWidth="1"/>
    <col min="5896" max="5896" width="16.140625" customWidth="1"/>
    <col min="6146" max="6146" width="6.7109375" customWidth="1"/>
    <col min="6147" max="6147" width="23.85546875" customWidth="1"/>
    <col min="6148" max="6148" width="18" customWidth="1"/>
    <col min="6149" max="6149" width="14.85546875" customWidth="1"/>
    <col min="6150" max="6150" width="13" customWidth="1"/>
    <col min="6151" max="6151" width="14.28515625" customWidth="1"/>
    <col min="6152" max="6152" width="16.140625" customWidth="1"/>
    <col min="6402" max="6402" width="6.7109375" customWidth="1"/>
    <col min="6403" max="6403" width="23.85546875" customWidth="1"/>
    <col min="6404" max="6404" width="18" customWidth="1"/>
    <col min="6405" max="6405" width="14.85546875" customWidth="1"/>
    <col min="6406" max="6406" width="13" customWidth="1"/>
    <col min="6407" max="6407" width="14.28515625" customWidth="1"/>
    <col min="6408" max="6408" width="16.140625" customWidth="1"/>
    <col min="6658" max="6658" width="6.7109375" customWidth="1"/>
    <col min="6659" max="6659" width="23.85546875" customWidth="1"/>
    <col min="6660" max="6660" width="18" customWidth="1"/>
    <col min="6661" max="6661" width="14.85546875" customWidth="1"/>
    <col min="6662" max="6662" width="13" customWidth="1"/>
    <col min="6663" max="6663" width="14.28515625" customWidth="1"/>
    <col min="6664" max="6664" width="16.140625" customWidth="1"/>
    <col min="6914" max="6914" width="6.7109375" customWidth="1"/>
    <col min="6915" max="6915" width="23.85546875" customWidth="1"/>
    <col min="6916" max="6916" width="18" customWidth="1"/>
    <col min="6917" max="6917" width="14.85546875" customWidth="1"/>
    <col min="6918" max="6918" width="13" customWidth="1"/>
    <col min="6919" max="6919" width="14.28515625" customWidth="1"/>
    <col min="6920" max="6920" width="16.140625" customWidth="1"/>
    <col min="7170" max="7170" width="6.7109375" customWidth="1"/>
    <col min="7171" max="7171" width="23.85546875" customWidth="1"/>
    <col min="7172" max="7172" width="18" customWidth="1"/>
    <col min="7173" max="7173" width="14.85546875" customWidth="1"/>
    <col min="7174" max="7174" width="13" customWidth="1"/>
    <col min="7175" max="7175" width="14.28515625" customWidth="1"/>
    <col min="7176" max="7176" width="16.140625" customWidth="1"/>
    <col min="7426" max="7426" width="6.7109375" customWidth="1"/>
    <col min="7427" max="7427" width="23.85546875" customWidth="1"/>
    <col min="7428" max="7428" width="18" customWidth="1"/>
    <col min="7429" max="7429" width="14.85546875" customWidth="1"/>
    <col min="7430" max="7430" width="13" customWidth="1"/>
    <col min="7431" max="7431" width="14.28515625" customWidth="1"/>
    <col min="7432" max="7432" width="16.140625" customWidth="1"/>
    <col min="7682" max="7682" width="6.7109375" customWidth="1"/>
    <col min="7683" max="7683" width="23.85546875" customWidth="1"/>
    <col min="7684" max="7684" width="18" customWidth="1"/>
    <col min="7685" max="7685" width="14.85546875" customWidth="1"/>
    <col min="7686" max="7686" width="13" customWidth="1"/>
    <col min="7687" max="7687" width="14.28515625" customWidth="1"/>
    <col min="7688" max="7688" width="16.140625" customWidth="1"/>
    <col min="7938" max="7938" width="6.7109375" customWidth="1"/>
    <col min="7939" max="7939" width="23.85546875" customWidth="1"/>
    <col min="7940" max="7940" width="18" customWidth="1"/>
    <col min="7941" max="7941" width="14.85546875" customWidth="1"/>
    <col min="7942" max="7942" width="13" customWidth="1"/>
    <col min="7943" max="7943" width="14.28515625" customWidth="1"/>
    <col min="7944" max="7944" width="16.140625" customWidth="1"/>
    <col min="8194" max="8194" width="6.7109375" customWidth="1"/>
    <col min="8195" max="8195" width="23.85546875" customWidth="1"/>
    <col min="8196" max="8196" width="18" customWidth="1"/>
    <col min="8197" max="8197" width="14.85546875" customWidth="1"/>
    <col min="8198" max="8198" width="13" customWidth="1"/>
    <col min="8199" max="8199" width="14.28515625" customWidth="1"/>
    <col min="8200" max="8200" width="16.140625" customWidth="1"/>
    <col min="8450" max="8450" width="6.7109375" customWidth="1"/>
    <col min="8451" max="8451" width="23.85546875" customWidth="1"/>
    <col min="8452" max="8452" width="18" customWidth="1"/>
    <col min="8453" max="8453" width="14.85546875" customWidth="1"/>
    <col min="8454" max="8454" width="13" customWidth="1"/>
    <col min="8455" max="8455" width="14.28515625" customWidth="1"/>
    <col min="8456" max="8456" width="16.140625" customWidth="1"/>
    <col min="8706" max="8706" width="6.7109375" customWidth="1"/>
    <col min="8707" max="8707" width="23.85546875" customWidth="1"/>
    <col min="8708" max="8708" width="18" customWidth="1"/>
    <col min="8709" max="8709" width="14.85546875" customWidth="1"/>
    <col min="8710" max="8710" width="13" customWidth="1"/>
    <col min="8711" max="8711" width="14.28515625" customWidth="1"/>
    <col min="8712" max="8712" width="16.140625" customWidth="1"/>
    <col min="8962" max="8962" width="6.7109375" customWidth="1"/>
    <col min="8963" max="8963" width="23.85546875" customWidth="1"/>
    <col min="8964" max="8964" width="18" customWidth="1"/>
    <col min="8965" max="8965" width="14.85546875" customWidth="1"/>
    <col min="8966" max="8966" width="13" customWidth="1"/>
    <col min="8967" max="8967" width="14.28515625" customWidth="1"/>
    <col min="8968" max="8968" width="16.140625" customWidth="1"/>
    <col min="9218" max="9218" width="6.7109375" customWidth="1"/>
    <col min="9219" max="9219" width="23.85546875" customWidth="1"/>
    <col min="9220" max="9220" width="18" customWidth="1"/>
    <col min="9221" max="9221" width="14.85546875" customWidth="1"/>
    <col min="9222" max="9222" width="13" customWidth="1"/>
    <col min="9223" max="9223" width="14.28515625" customWidth="1"/>
    <col min="9224" max="9224" width="16.140625" customWidth="1"/>
    <col min="9474" max="9474" width="6.7109375" customWidth="1"/>
    <col min="9475" max="9475" width="23.85546875" customWidth="1"/>
    <col min="9476" max="9476" width="18" customWidth="1"/>
    <col min="9477" max="9477" width="14.85546875" customWidth="1"/>
    <col min="9478" max="9478" width="13" customWidth="1"/>
    <col min="9479" max="9479" width="14.28515625" customWidth="1"/>
    <col min="9480" max="9480" width="16.140625" customWidth="1"/>
    <col min="9730" max="9730" width="6.7109375" customWidth="1"/>
    <col min="9731" max="9731" width="23.85546875" customWidth="1"/>
    <col min="9732" max="9732" width="18" customWidth="1"/>
    <col min="9733" max="9733" width="14.85546875" customWidth="1"/>
    <col min="9734" max="9734" width="13" customWidth="1"/>
    <col min="9735" max="9735" width="14.28515625" customWidth="1"/>
    <col min="9736" max="9736" width="16.140625" customWidth="1"/>
    <col min="9986" max="9986" width="6.7109375" customWidth="1"/>
    <col min="9987" max="9987" width="23.85546875" customWidth="1"/>
    <col min="9988" max="9988" width="18" customWidth="1"/>
    <col min="9989" max="9989" width="14.85546875" customWidth="1"/>
    <col min="9990" max="9990" width="13" customWidth="1"/>
    <col min="9991" max="9991" width="14.28515625" customWidth="1"/>
    <col min="9992" max="9992" width="16.140625" customWidth="1"/>
    <col min="10242" max="10242" width="6.7109375" customWidth="1"/>
    <col min="10243" max="10243" width="23.85546875" customWidth="1"/>
    <col min="10244" max="10244" width="18" customWidth="1"/>
    <col min="10245" max="10245" width="14.85546875" customWidth="1"/>
    <col min="10246" max="10246" width="13" customWidth="1"/>
    <col min="10247" max="10247" width="14.28515625" customWidth="1"/>
    <col min="10248" max="10248" width="16.140625" customWidth="1"/>
    <col min="10498" max="10498" width="6.7109375" customWidth="1"/>
    <col min="10499" max="10499" width="23.85546875" customWidth="1"/>
    <col min="10500" max="10500" width="18" customWidth="1"/>
    <col min="10501" max="10501" width="14.85546875" customWidth="1"/>
    <col min="10502" max="10502" width="13" customWidth="1"/>
    <col min="10503" max="10503" width="14.28515625" customWidth="1"/>
    <col min="10504" max="10504" width="16.140625" customWidth="1"/>
    <col min="10754" max="10754" width="6.7109375" customWidth="1"/>
    <col min="10755" max="10755" width="23.85546875" customWidth="1"/>
    <col min="10756" max="10756" width="18" customWidth="1"/>
    <col min="10757" max="10757" width="14.85546875" customWidth="1"/>
    <col min="10758" max="10758" width="13" customWidth="1"/>
    <col min="10759" max="10759" width="14.28515625" customWidth="1"/>
    <col min="10760" max="10760" width="16.140625" customWidth="1"/>
    <col min="11010" max="11010" width="6.7109375" customWidth="1"/>
    <col min="11011" max="11011" width="23.85546875" customWidth="1"/>
    <col min="11012" max="11012" width="18" customWidth="1"/>
    <col min="11013" max="11013" width="14.85546875" customWidth="1"/>
    <col min="11014" max="11014" width="13" customWidth="1"/>
    <col min="11015" max="11015" width="14.28515625" customWidth="1"/>
    <col min="11016" max="11016" width="16.140625" customWidth="1"/>
    <col min="11266" max="11266" width="6.7109375" customWidth="1"/>
    <col min="11267" max="11267" width="23.85546875" customWidth="1"/>
    <col min="11268" max="11268" width="18" customWidth="1"/>
    <col min="11269" max="11269" width="14.85546875" customWidth="1"/>
    <col min="11270" max="11270" width="13" customWidth="1"/>
    <col min="11271" max="11271" width="14.28515625" customWidth="1"/>
    <col min="11272" max="11272" width="16.140625" customWidth="1"/>
    <col min="11522" max="11522" width="6.7109375" customWidth="1"/>
    <col min="11523" max="11523" width="23.85546875" customWidth="1"/>
    <col min="11524" max="11524" width="18" customWidth="1"/>
    <col min="11525" max="11525" width="14.85546875" customWidth="1"/>
    <col min="11526" max="11526" width="13" customWidth="1"/>
    <col min="11527" max="11527" width="14.28515625" customWidth="1"/>
    <col min="11528" max="11528" width="16.140625" customWidth="1"/>
    <col min="11778" max="11778" width="6.7109375" customWidth="1"/>
    <col min="11779" max="11779" width="23.85546875" customWidth="1"/>
    <col min="11780" max="11780" width="18" customWidth="1"/>
    <col min="11781" max="11781" width="14.85546875" customWidth="1"/>
    <col min="11782" max="11782" width="13" customWidth="1"/>
    <col min="11783" max="11783" width="14.28515625" customWidth="1"/>
    <col min="11784" max="11784" width="16.140625" customWidth="1"/>
    <col min="12034" max="12034" width="6.7109375" customWidth="1"/>
    <col min="12035" max="12035" width="23.85546875" customWidth="1"/>
    <col min="12036" max="12036" width="18" customWidth="1"/>
    <col min="12037" max="12037" width="14.85546875" customWidth="1"/>
    <col min="12038" max="12038" width="13" customWidth="1"/>
    <col min="12039" max="12039" width="14.28515625" customWidth="1"/>
    <col min="12040" max="12040" width="16.140625" customWidth="1"/>
    <col min="12290" max="12290" width="6.7109375" customWidth="1"/>
    <col min="12291" max="12291" width="23.85546875" customWidth="1"/>
    <col min="12292" max="12292" width="18" customWidth="1"/>
    <col min="12293" max="12293" width="14.85546875" customWidth="1"/>
    <col min="12294" max="12294" width="13" customWidth="1"/>
    <col min="12295" max="12295" width="14.28515625" customWidth="1"/>
    <col min="12296" max="12296" width="16.140625" customWidth="1"/>
    <col min="12546" max="12546" width="6.7109375" customWidth="1"/>
    <col min="12547" max="12547" width="23.85546875" customWidth="1"/>
    <col min="12548" max="12548" width="18" customWidth="1"/>
    <col min="12549" max="12549" width="14.85546875" customWidth="1"/>
    <col min="12550" max="12550" width="13" customWidth="1"/>
    <col min="12551" max="12551" width="14.28515625" customWidth="1"/>
    <col min="12552" max="12552" width="16.140625" customWidth="1"/>
    <col min="12802" max="12802" width="6.7109375" customWidth="1"/>
    <col min="12803" max="12803" width="23.85546875" customWidth="1"/>
    <col min="12804" max="12804" width="18" customWidth="1"/>
    <col min="12805" max="12805" width="14.85546875" customWidth="1"/>
    <col min="12806" max="12806" width="13" customWidth="1"/>
    <col min="12807" max="12807" width="14.28515625" customWidth="1"/>
    <col min="12808" max="12808" width="16.140625" customWidth="1"/>
    <col min="13058" max="13058" width="6.7109375" customWidth="1"/>
    <col min="13059" max="13059" width="23.85546875" customWidth="1"/>
    <col min="13060" max="13060" width="18" customWidth="1"/>
    <col min="13061" max="13061" width="14.85546875" customWidth="1"/>
    <col min="13062" max="13062" width="13" customWidth="1"/>
    <col min="13063" max="13063" width="14.28515625" customWidth="1"/>
    <col min="13064" max="13064" width="16.140625" customWidth="1"/>
    <col min="13314" max="13314" width="6.7109375" customWidth="1"/>
    <col min="13315" max="13315" width="23.85546875" customWidth="1"/>
    <col min="13316" max="13316" width="18" customWidth="1"/>
    <col min="13317" max="13317" width="14.85546875" customWidth="1"/>
    <col min="13318" max="13318" width="13" customWidth="1"/>
    <col min="13319" max="13319" width="14.28515625" customWidth="1"/>
    <col min="13320" max="13320" width="16.140625" customWidth="1"/>
    <col min="13570" max="13570" width="6.7109375" customWidth="1"/>
    <col min="13571" max="13571" width="23.85546875" customWidth="1"/>
    <col min="13572" max="13572" width="18" customWidth="1"/>
    <col min="13573" max="13573" width="14.85546875" customWidth="1"/>
    <col min="13574" max="13574" width="13" customWidth="1"/>
    <col min="13575" max="13575" width="14.28515625" customWidth="1"/>
    <col min="13576" max="13576" width="16.140625" customWidth="1"/>
    <col min="13826" max="13826" width="6.7109375" customWidth="1"/>
    <col min="13827" max="13827" width="23.85546875" customWidth="1"/>
    <col min="13828" max="13828" width="18" customWidth="1"/>
    <col min="13829" max="13829" width="14.85546875" customWidth="1"/>
    <col min="13830" max="13830" width="13" customWidth="1"/>
    <col min="13831" max="13831" width="14.28515625" customWidth="1"/>
    <col min="13832" max="13832" width="16.140625" customWidth="1"/>
    <col min="14082" max="14082" width="6.7109375" customWidth="1"/>
    <col min="14083" max="14083" width="23.85546875" customWidth="1"/>
    <col min="14084" max="14084" width="18" customWidth="1"/>
    <col min="14085" max="14085" width="14.85546875" customWidth="1"/>
    <col min="14086" max="14086" width="13" customWidth="1"/>
    <col min="14087" max="14087" width="14.28515625" customWidth="1"/>
    <col min="14088" max="14088" width="16.140625" customWidth="1"/>
    <col min="14338" max="14338" width="6.7109375" customWidth="1"/>
    <col min="14339" max="14339" width="23.85546875" customWidth="1"/>
    <col min="14340" max="14340" width="18" customWidth="1"/>
    <col min="14341" max="14341" width="14.85546875" customWidth="1"/>
    <col min="14342" max="14342" width="13" customWidth="1"/>
    <col min="14343" max="14343" width="14.28515625" customWidth="1"/>
    <col min="14344" max="14344" width="16.140625" customWidth="1"/>
    <col min="14594" max="14594" width="6.7109375" customWidth="1"/>
    <col min="14595" max="14595" width="23.85546875" customWidth="1"/>
    <col min="14596" max="14596" width="18" customWidth="1"/>
    <col min="14597" max="14597" width="14.85546875" customWidth="1"/>
    <col min="14598" max="14598" width="13" customWidth="1"/>
    <col min="14599" max="14599" width="14.28515625" customWidth="1"/>
    <col min="14600" max="14600" width="16.140625" customWidth="1"/>
    <col min="14850" max="14850" width="6.7109375" customWidth="1"/>
    <col min="14851" max="14851" width="23.85546875" customWidth="1"/>
    <col min="14852" max="14852" width="18" customWidth="1"/>
    <col min="14853" max="14853" width="14.85546875" customWidth="1"/>
    <col min="14854" max="14854" width="13" customWidth="1"/>
    <col min="14855" max="14855" width="14.28515625" customWidth="1"/>
    <col min="14856" max="14856" width="16.140625" customWidth="1"/>
    <col min="15106" max="15106" width="6.7109375" customWidth="1"/>
    <col min="15107" max="15107" width="23.85546875" customWidth="1"/>
    <col min="15108" max="15108" width="18" customWidth="1"/>
    <col min="15109" max="15109" width="14.85546875" customWidth="1"/>
    <col min="15110" max="15110" width="13" customWidth="1"/>
    <col min="15111" max="15111" width="14.28515625" customWidth="1"/>
    <col min="15112" max="15112" width="16.140625" customWidth="1"/>
    <col min="15362" max="15362" width="6.7109375" customWidth="1"/>
    <col min="15363" max="15363" width="23.85546875" customWidth="1"/>
    <col min="15364" max="15364" width="18" customWidth="1"/>
    <col min="15365" max="15365" width="14.85546875" customWidth="1"/>
    <col min="15366" max="15366" width="13" customWidth="1"/>
    <col min="15367" max="15367" width="14.28515625" customWidth="1"/>
    <col min="15368" max="15368" width="16.140625" customWidth="1"/>
    <col min="15618" max="15618" width="6.7109375" customWidth="1"/>
    <col min="15619" max="15619" width="23.85546875" customWidth="1"/>
    <col min="15620" max="15620" width="18" customWidth="1"/>
    <col min="15621" max="15621" width="14.85546875" customWidth="1"/>
    <col min="15622" max="15622" width="13" customWidth="1"/>
    <col min="15623" max="15623" width="14.28515625" customWidth="1"/>
    <col min="15624" max="15624" width="16.140625" customWidth="1"/>
    <col min="15874" max="15874" width="6.7109375" customWidth="1"/>
    <col min="15875" max="15875" width="23.85546875" customWidth="1"/>
    <col min="15876" max="15876" width="18" customWidth="1"/>
    <col min="15877" max="15877" width="14.85546875" customWidth="1"/>
    <col min="15878" max="15878" width="13" customWidth="1"/>
    <col min="15879" max="15879" width="14.28515625" customWidth="1"/>
    <col min="15880" max="15880" width="16.140625" customWidth="1"/>
    <col min="16130" max="16130" width="6.7109375" customWidth="1"/>
    <col min="16131" max="16131" width="23.85546875" customWidth="1"/>
    <col min="16132" max="16132" width="18" customWidth="1"/>
    <col min="16133" max="16133" width="14.85546875" customWidth="1"/>
    <col min="16134" max="16134" width="13" customWidth="1"/>
    <col min="16135" max="16135" width="14.28515625" customWidth="1"/>
    <col min="16136" max="16136" width="16.140625" customWidth="1"/>
  </cols>
  <sheetData>
    <row r="1" spans="2:8" ht="13.5" thickBot="1" x14ac:dyDescent="0.25"/>
    <row r="2" spans="2:8" ht="18.75" thickBot="1" x14ac:dyDescent="0.3">
      <c r="B2" s="286" t="s">
        <v>217</v>
      </c>
      <c r="C2" s="287"/>
      <c r="D2" s="287"/>
      <c r="E2" s="287"/>
      <c r="F2" s="287"/>
      <c r="G2" s="287"/>
      <c r="H2" s="288"/>
    </row>
    <row r="3" spans="2:8" ht="13.5" thickBot="1" x14ac:dyDescent="0.25">
      <c r="B3" s="82" t="s">
        <v>218</v>
      </c>
      <c r="C3" s="83" t="s">
        <v>219</v>
      </c>
      <c r="D3" s="83" t="s">
        <v>220</v>
      </c>
      <c r="E3" s="83" t="s">
        <v>221</v>
      </c>
      <c r="F3" s="83" t="s">
        <v>222</v>
      </c>
      <c r="G3" s="83" t="s">
        <v>223</v>
      </c>
      <c r="H3" s="84" t="s">
        <v>224</v>
      </c>
    </row>
    <row r="4" spans="2:8" ht="14.25" x14ac:dyDescent="0.2">
      <c r="B4" s="85">
        <v>1</v>
      </c>
      <c r="C4" s="86" t="s">
        <v>225</v>
      </c>
      <c r="D4" s="87" t="s">
        <v>226</v>
      </c>
      <c r="E4" s="88">
        <v>152</v>
      </c>
      <c r="F4" s="89">
        <v>0.6</v>
      </c>
      <c r="G4" s="90">
        <f>E4*F4</f>
        <v>91.2</v>
      </c>
      <c r="H4" s="91" t="s">
        <v>227</v>
      </c>
    </row>
    <row r="5" spans="2:8" x14ac:dyDescent="0.2">
      <c r="B5" s="92">
        <f>B4+1</f>
        <v>2</v>
      </c>
      <c r="C5" s="93" t="s">
        <v>228</v>
      </c>
      <c r="D5" s="93" t="s">
        <v>229</v>
      </c>
      <c r="E5" s="94">
        <v>15.122999999999999</v>
      </c>
      <c r="F5" s="95">
        <v>20</v>
      </c>
      <c r="G5" s="90">
        <f t="shared" ref="G5:G42" si="0">E5*F5</f>
        <v>302.45999999999998</v>
      </c>
      <c r="H5" s="96" t="s">
        <v>227</v>
      </c>
    </row>
    <row r="6" spans="2:8" x14ac:dyDescent="0.2">
      <c r="B6" s="92">
        <f t="shared" ref="B6:B43" si="1">B5+1</f>
        <v>3</v>
      </c>
      <c r="C6" s="93" t="s">
        <v>230</v>
      </c>
      <c r="D6" s="93" t="s">
        <v>229</v>
      </c>
      <c r="E6" s="94">
        <v>28.8</v>
      </c>
      <c r="F6" s="95">
        <v>20</v>
      </c>
      <c r="G6" s="90">
        <f t="shared" si="0"/>
        <v>576</v>
      </c>
      <c r="H6" s="96" t="s">
        <v>227</v>
      </c>
    </row>
    <row r="7" spans="2:8" ht="15" x14ac:dyDescent="0.2">
      <c r="B7" s="92">
        <f t="shared" si="1"/>
        <v>4</v>
      </c>
      <c r="C7" s="93" t="s">
        <v>231</v>
      </c>
      <c r="D7" s="97" t="s">
        <v>229</v>
      </c>
      <c r="E7" s="98">
        <v>18</v>
      </c>
      <c r="F7" s="99">
        <v>100</v>
      </c>
      <c r="G7" s="90">
        <f t="shared" si="0"/>
        <v>1800</v>
      </c>
      <c r="H7" s="100"/>
    </row>
    <row r="8" spans="2:8" ht="24.75" customHeight="1" x14ac:dyDescent="0.2">
      <c r="B8" s="92">
        <f t="shared" si="1"/>
        <v>5</v>
      </c>
      <c r="C8" s="97" t="s">
        <v>232</v>
      </c>
      <c r="D8" s="97" t="s">
        <v>233</v>
      </c>
      <c r="E8" s="98">
        <v>23</v>
      </c>
      <c r="F8" s="99">
        <v>50</v>
      </c>
      <c r="G8" s="90">
        <f t="shared" si="0"/>
        <v>1150</v>
      </c>
      <c r="H8" s="100"/>
    </row>
    <row r="9" spans="2:8" ht="30" customHeight="1" x14ac:dyDescent="0.2">
      <c r="B9" s="92">
        <f t="shared" si="1"/>
        <v>6</v>
      </c>
      <c r="C9" s="97" t="s">
        <v>234</v>
      </c>
      <c r="D9" s="97" t="s">
        <v>233</v>
      </c>
      <c r="E9" s="98">
        <v>9</v>
      </c>
      <c r="F9" s="99">
        <v>45</v>
      </c>
      <c r="G9" s="90">
        <f t="shared" si="0"/>
        <v>405</v>
      </c>
      <c r="H9" s="100"/>
    </row>
    <row r="10" spans="2:8" ht="35.25" customHeight="1" x14ac:dyDescent="0.2">
      <c r="B10" s="92">
        <f t="shared" si="1"/>
        <v>7</v>
      </c>
      <c r="C10" s="97" t="s">
        <v>235</v>
      </c>
      <c r="D10" s="97" t="s">
        <v>233</v>
      </c>
      <c r="E10" s="98">
        <v>20</v>
      </c>
      <c r="F10" s="99">
        <v>40</v>
      </c>
      <c r="G10" s="90">
        <f t="shared" si="0"/>
        <v>800</v>
      </c>
      <c r="H10" s="100"/>
    </row>
    <row r="11" spans="2:8" ht="20.25" customHeight="1" x14ac:dyDescent="0.25">
      <c r="B11" s="92">
        <f t="shared" si="1"/>
        <v>8</v>
      </c>
      <c r="C11" s="101" t="s">
        <v>236</v>
      </c>
      <c r="D11" s="97" t="s">
        <v>237</v>
      </c>
      <c r="E11" s="102">
        <v>8</v>
      </c>
      <c r="F11" s="99">
        <v>10</v>
      </c>
      <c r="G11" s="90">
        <f t="shared" si="0"/>
        <v>80</v>
      </c>
      <c r="H11" s="100"/>
    </row>
    <row r="12" spans="2:8" ht="15.75" x14ac:dyDescent="0.25">
      <c r="B12" s="92">
        <f t="shared" si="1"/>
        <v>9</v>
      </c>
      <c r="C12" s="103" t="s">
        <v>238</v>
      </c>
      <c r="D12" s="97" t="s">
        <v>239</v>
      </c>
      <c r="E12" s="98">
        <v>8</v>
      </c>
      <c r="F12" s="99">
        <v>14</v>
      </c>
      <c r="G12" s="90">
        <f t="shared" si="0"/>
        <v>112</v>
      </c>
      <c r="H12" s="100"/>
    </row>
    <row r="13" spans="2:8" ht="15.75" x14ac:dyDescent="0.25">
      <c r="B13" s="92">
        <f t="shared" si="1"/>
        <v>10</v>
      </c>
      <c r="C13" s="104" t="s">
        <v>240</v>
      </c>
      <c r="D13" s="97" t="s">
        <v>241</v>
      </c>
      <c r="E13" s="102"/>
      <c r="F13" s="97"/>
      <c r="G13" s="90">
        <f t="shared" si="0"/>
        <v>0</v>
      </c>
      <c r="H13" s="105"/>
    </row>
    <row r="14" spans="2:8" ht="15" x14ac:dyDescent="0.25">
      <c r="B14" s="92">
        <f t="shared" si="1"/>
        <v>11</v>
      </c>
      <c r="C14" s="106" t="s">
        <v>242</v>
      </c>
      <c r="D14" s="107" t="s">
        <v>243</v>
      </c>
      <c r="E14" s="108">
        <v>1.94</v>
      </c>
      <c r="F14" s="109"/>
      <c r="G14" s="90">
        <f t="shared" si="0"/>
        <v>0</v>
      </c>
      <c r="H14" s="110"/>
    </row>
    <row r="15" spans="2:8" ht="15.75" x14ac:dyDescent="0.25">
      <c r="B15" s="92">
        <f t="shared" si="1"/>
        <v>12</v>
      </c>
      <c r="C15" s="93" t="s">
        <v>244</v>
      </c>
      <c r="D15" s="111" t="s">
        <v>245</v>
      </c>
      <c r="E15" s="112">
        <v>80</v>
      </c>
      <c r="F15" s="113">
        <v>350</v>
      </c>
      <c r="G15" s="90">
        <f t="shared" si="0"/>
        <v>28000</v>
      </c>
      <c r="H15" s="100"/>
    </row>
    <row r="16" spans="2:8" ht="15" x14ac:dyDescent="0.2">
      <c r="B16" s="92">
        <f t="shared" si="1"/>
        <v>13</v>
      </c>
      <c r="C16" s="93" t="s">
        <v>246</v>
      </c>
      <c r="D16" s="93" t="s">
        <v>229</v>
      </c>
      <c r="E16" s="114">
        <v>10</v>
      </c>
      <c r="F16" s="115">
        <v>250</v>
      </c>
      <c r="G16" s="90">
        <f t="shared" si="0"/>
        <v>2500</v>
      </c>
      <c r="H16" s="100"/>
    </row>
    <row r="17" spans="2:8" ht="15" x14ac:dyDescent="0.2">
      <c r="B17" s="92">
        <f t="shared" si="1"/>
        <v>14</v>
      </c>
      <c r="C17" s="93" t="s">
        <v>247</v>
      </c>
      <c r="D17" s="93" t="s">
        <v>229</v>
      </c>
      <c r="E17" s="94">
        <v>5</v>
      </c>
      <c r="F17" s="95">
        <v>1200</v>
      </c>
      <c r="G17" s="90">
        <f t="shared" si="0"/>
        <v>6000</v>
      </c>
      <c r="H17" s="100"/>
    </row>
    <row r="18" spans="2:8" x14ac:dyDescent="0.2">
      <c r="B18" s="92">
        <f t="shared" si="1"/>
        <v>15</v>
      </c>
      <c r="C18" s="107" t="s">
        <v>248</v>
      </c>
      <c r="D18" s="107" t="s">
        <v>229</v>
      </c>
      <c r="E18" s="116"/>
      <c r="F18" s="93"/>
      <c r="G18" s="90">
        <f t="shared" si="0"/>
        <v>0</v>
      </c>
      <c r="H18" s="96"/>
    </row>
    <row r="19" spans="2:8" x14ac:dyDescent="0.2">
      <c r="B19" s="92">
        <f t="shared" si="1"/>
        <v>16</v>
      </c>
      <c r="C19" s="93" t="s">
        <v>244</v>
      </c>
      <c r="D19" s="93" t="s">
        <v>245</v>
      </c>
      <c r="E19" s="117">
        <v>0</v>
      </c>
      <c r="F19" s="93">
        <v>0</v>
      </c>
      <c r="G19" s="90">
        <f t="shared" si="0"/>
        <v>0</v>
      </c>
      <c r="H19" s="96"/>
    </row>
    <row r="20" spans="2:8" x14ac:dyDescent="0.2">
      <c r="B20" s="92">
        <f t="shared" si="1"/>
        <v>17</v>
      </c>
      <c r="C20" s="93" t="s">
        <v>246</v>
      </c>
      <c r="D20" s="93" t="s">
        <v>229</v>
      </c>
      <c r="E20" s="117"/>
      <c r="F20" s="93"/>
      <c r="G20" s="90">
        <f t="shared" si="0"/>
        <v>0</v>
      </c>
      <c r="H20" s="96"/>
    </row>
    <row r="21" spans="2:8" ht="35.25" customHeight="1" x14ac:dyDescent="0.2">
      <c r="B21" s="92">
        <f t="shared" si="1"/>
        <v>18</v>
      </c>
      <c r="C21" s="95" t="s">
        <v>249</v>
      </c>
      <c r="D21" s="93" t="s">
        <v>239</v>
      </c>
      <c r="E21" s="94">
        <v>15</v>
      </c>
      <c r="F21" s="95">
        <v>70</v>
      </c>
      <c r="G21" s="90">
        <f>E21*F21</f>
        <v>1050</v>
      </c>
      <c r="H21" s="100"/>
    </row>
    <row r="22" spans="2:8" ht="41.25" customHeight="1" x14ac:dyDescent="0.2">
      <c r="B22" s="92">
        <f t="shared" si="1"/>
        <v>19</v>
      </c>
      <c r="C22" s="95" t="s">
        <v>250</v>
      </c>
      <c r="D22" s="93" t="s">
        <v>239</v>
      </c>
      <c r="E22" s="94">
        <v>55</v>
      </c>
      <c r="F22" s="95">
        <v>60</v>
      </c>
      <c r="G22" s="90">
        <f>E22*F22</f>
        <v>3300</v>
      </c>
      <c r="H22" s="100"/>
    </row>
    <row r="23" spans="2:8" ht="57.75" customHeight="1" x14ac:dyDescent="0.2">
      <c r="B23" s="92">
        <f t="shared" si="1"/>
        <v>20</v>
      </c>
      <c r="C23" s="95" t="s">
        <v>251</v>
      </c>
      <c r="D23" s="93" t="s">
        <v>239</v>
      </c>
      <c r="E23" s="94">
        <v>65</v>
      </c>
      <c r="F23" s="95">
        <v>50</v>
      </c>
      <c r="G23" s="90">
        <f t="shared" si="0"/>
        <v>3250</v>
      </c>
      <c r="H23" s="100"/>
    </row>
    <row r="24" spans="2:8" ht="15.75" x14ac:dyDescent="0.25">
      <c r="B24" s="92">
        <f t="shared" si="1"/>
        <v>21</v>
      </c>
      <c r="C24" s="118" t="s">
        <v>252</v>
      </c>
      <c r="D24" s="93" t="s">
        <v>239</v>
      </c>
      <c r="E24" s="94">
        <v>4</v>
      </c>
      <c r="F24" s="95">
        <v>40</v>
      </c>
      <c r="G24" s="90">
        <f t="shared" si="0"/>
        <v>160</v>
      </c>
      <c r="H24" s="100"/>
    </row>
    <row r="25" spans="2:8" ht="25.5" x14ac:dyDescent="0.2">
      <c r="B25" s="92">
        <f t="shared" si="1"/>
        <v>22</v>
      </c>
      <c r="C25" s="95" t="s">
        <v>253</v>
      </c>
      <c r="D25" s="119" t="s">
        <v>239</v>
      </c>
      <c r="E25" s="94">
        <v>70</v>
      </c>
      <c r="F25" s="120">
        <v>50</v>
      </c>
      <c r="G25" s="90">
        <f t="shared" si="0"/>
        <v>3500</v>
      </c>
      <c r="H25" s="100"/>
    </row>
    <row r="26" spans="2:8" ht="15" x14ac:dyDescent="0.2">
      <c r="B26" s="92">
        <f t="shared" si="1"/>
        <v>23</v>
      </c>
      <c r="C26" s="95" t="s">
        <v>254</v>
      </c>
      <c r="D26" s="93" t="s">
        <v>239</v>
      </c>
      <c r="E26" s="94">
        <v>10</v>
      </c>
      <c r="F26" s="120">
        <v>30</v>
      </c>
      <c r="G26" s="90">
        <f t="shared" si="0"/>
        <v>300</v>
      </c>
      <c r="H26" s="100"/>
    </row>
    <row r="27" spans="2:8" ht="15" x14ac:dyDescent="0.2">
      <c r="B27" s="92">
        <f t="shared" si="1"/>
        <v>24</v>
      </c>
      <c r="C27" s="121" t="s">
        <v>255</v>
      </c>
      <c r="D27" s="93" t="s">
        <v>237</v>
      </c>
      <c r="E27" s="122">
        <v>5</v>
      </c>
      <c r="F27" s="95">
        <v>16</v>
      </c>
      <c r="G27" s="90">
        <f t="shared" si="0"/>
        <v>80</v>
      </c>
      <c r="H27" s="100"/>
    </row>
    <row r="28" spans="2:8" ht="15" x14ac:dyDescent="0.2">
      <c r="B28" s="92">
        <f t="shared" si="1"/>
        <v>25</v>
      </c>
      <c r="C28" s="121" t="s">
        <v>256</v>
      </c>
      <c r="D28" s="93" t="s">
        <v>257</v>
      </c>
      <c r="E28" s="123">
        <v>5</v>
      </c>
      <c r="F28" s="95">
        <v>15</v>
      </c>
      <c r="G28" s="90">
        <f t="shared" si="0"/>
        <v>75</v>
      </c>
      <c r="H28" s="100"/>
    </row>
    <row r="29" spans="2:8" ht="15" x14ac:dyDescent="0.2">
      <c r="B29" s="92">
        <f t="shared" si="1"/>
        <v>26</v>
      </c>
      <c r="C29" s="93" t="s">
        <v>258</v>
      </c>
      <c r="D29" s="93" t="s">
        <v>257</v>
      </c>
      <c r="E29" s="123">
        <v>2</v>
      </c>
      <c r="F29" s="95">
        <v>20</v>
      </c>
      <c r="G29" s="90">
        <f t="shared" si="0"/>
        <v>40</v>
      </c>
      <c r="H29" s="100"/>
    </row>
    <row r="30" spans="2:8" ht="15" x14ac:dyDescent="0.2">
      <c r="B30" s="92">
        <f t="shared" si="1"/>
        <v>27</v>
      </c>
      <c r="C30" s="93" t="s">
        <v>259</v>
      </c>
      <c r="D30" s="93" t="s">
        <v>237</v>
      </c>
      <c r="E30" s="94">
        <v>13</v>
      </c>
      <c r="F30" s="95">
        <v>10</v>
      </c>
      <c r="G30" s="90">
        <f t="shared" si="0"/>
        <v>130</v>
      </c>
      <c r="H30" s="100"/>
    </row>
    <row r="31" spans="2:8" ht="15" x14ac:dyDescent="0.2">
      <c r="B31" s="92">
        <f t="shared" si="1"/>
        <v>28</v>
      </c>
      <c r="C31" s="93" t="s">
        <v>260</v>
      </c>
      <c r="D31" s="93" t="s">
        <v>237</v>
      </c>
      <c r="E31" s="94">
        <v>18</v>
      </c>
      <c r="F31" s="95">
        <v>10</v>
      </c>
      <c r="G31" s="90">
        <f t="shared" si="0"/>
        <v>180</v>
      </c>
      <c r="H31" s="100"/>
    </row>
    <row r="32" spans="2:8" ht="15" x14ac:dyDescent="0.2">
      <c r="B32" s="92">
        <f t="shared" si="1"/>
        <v>29</v>
      </c>
      <c r="C32" s="93" t="s">
        <v>261</v>
      </c>
      <c r="D32" s="124" t="s">
        <v>237</v>
      </c>
      <c r="E32" s="94">
        <v>24</v>
      </c>
      <c r="F32" s="95">
        <v>10</v>
      </c>
      <c r="G32" s="90">
        <f t="shared" si="0"/>
        <v>240</v>
      </c>
      <c r="H32" s="100"/>
    </row>
    <row r="33" spans="2:8" ht="15" x14ac:dyDescent="0.2">
      <c r="B33" s="92">
        <f t="shared" si="1"/>
        <v>30</v>
      </c>
      <c r="C33" s="93" t="s">
        <v>262</v>
      </c>
      <c r="D33" s="124" t="s">
        <v>237</v>
      </c>
      <c r="E33" s="94">
        <v>23</v>
      </c>
      <c r="F33" s="95">
        <v>10</v>
      </c>
      <c r="G33" s="90">
        <f t="shared" si="0"/>
        <v>230</v>
      </c>
      <c r="H33" s="100"/>
    </row>
    <row r="34" spans="2:8" ht="15" x14ac:dyDescent="0.2">
      <c r="B34" s="92">
        <f t="shared" si="1"/>
        <v>31</v>
      </c>
      <c r="C34" s="93" t="s">
        <v>263</v>
      </c>
      <c r="D34" s="124" t="s">
        <v>237</v>
      </c>
      <c r="E34" s="94">
        <v>20</v>
      </c>
      <c r="F34" s="95">
        <v>10</v>
      </c>
      <c r="G34" s="90">
        <f t="shared" si="0"/>
        <v>200</v>
      </c>
      <c r="H34" s="100"/>
    </row>
    <row r="35" spans="2:8" ht="15" x14ac:dyDescent="0.2">
      <c r="B35" s="92">
        <f t="shared" si="1"/>
        <v>32</v>
      </c>
      <c r="C35" s="93" t="s">
        <v>264</v>
      </c>
      <c r="D35" s="125" t="s">
        <v>237</v>
      </c>
      <c r="E35" s="114">
        <v>4</v>
      </c>
      <c r="F35" s="115">
        <v>20</v>
      </c>
      <c r="G35" s="90">
        <f t="shared" si="0"/>
        <v>80</v>
      </c>
      <c r="H35" s="100"/>
    </row>
    <row r="36" spans="2:8" ht="15.75" x14ac:dyDescent="0.25">
      <c r="B36" s="92">
        <f t="shared" si="1"/>
        <v>33</v>
      </c>
      <c r="C36" s="126" t="s">
        <v>265</v>
      </c>
      <c r="D36" s="124" t="s">
        <v>266</v>
      </c>
      <c r="E36" s="94">
        <v>1</v>
      </c>
      <c r="F36" s="95">
        <v>1000</v>
      </c>
      <c r="G36" s="90">
        <f t="shared" si="0"/>
        <v>1000</v>
      </c>
      <c r="H36" s="100"/>
    </row>
    <row r="37" spans="2:8" ht="15.75" x14ac:dyDescent="0.25">
      <c r="B37" s="92">
        <f t="shared" si="1"/>
        <v>34</v>
      </c>
      <c r="C37" s="126" t="s">
        <v>267</v>
      </c>
      <c r="D37" s="124" t="s">
        <v>266</v>
      </c>
      <c r="E37" s="94">
        <v>1</v>
      </c>
      <c r="F37" s="95">
        <v>800</v>
      </c>
      <c r="G37" s="90">
        <f t="shared" si="0"/>
        <v>800</v>
      </c>
      <c r="H37" s="100"/>
    </row>
    <row r="38" spans="2:8" ht="15.75" x14ac:dyDescent="0.25">
      <c r="B38" s="92">
        <f t="shared" si="1"/>
        <v>35</v>
      </c>
      <c r="C38" s="126" t="s">
        <v>268</v>
      </c>
      <c r="D38" s="125" t="s">
        <v>266</v>
      </c>
      <c r="E38" s="114">
        <v>0</v>
      </c>
      <c r="F38" s="115">
        <v>100</v>
      </c>
      <c r="G38" s="90">
        <f t="shared" si="0"/>
        <v>0</v>
      </c>
      <c r="H38" s="100"/>
    </row>
    <row r="39" spans="2:8" ht="15.75" x14ac:dyDescent="0.25">
      <c r="B39" s="92">
        <f t="shared" si="1"/>
        <v>36</v>
      </c>
      <c r="C39" s="126" t="s">
        <v>269</v>
      </c>
      <c r="D39" s="127" t="s">
        <v>270</v>
      </c>
      <c r="E39" s="114">
        <v>1</v>
      </c>
      <c r="F39" s="115">
        <v>1000</v>
      </c>
      <c r="G39" s="90">
        <f t="shared" si="0"/>
        <v>1000</v>
      </c>
      <c r="H39" s="128"/>
    </row>
    <row r="40" spans="2:8" ht="15.75" x14ac:dyDescent="0.25">
      <c r="B40" s="92">
        <f t="shared" si="1"/>
        <v>37</v>
      </c>
      <c r="C40" s="126" t="s">
        <v>271</v>
      </c>
      <c r="D40" s="129" t="s">
        <v>270</v>
      </c>
      <c r="E40" s="130">
        <v>5</v>
      </c>
      <c r="F40" s="131">
        <v>1000</v>
      </c>
      <c r="G40" s="90">
        <f t="shared" si="0"/>
        <v>5000</v>
      </c>
      <c r="H40" s="128"/>
    </row>
    <row r="41" spans="2:8" ht="15.75" x14ac:dyDescent="0.25">
      <c r="B41" s="92">
        <f t="shared" si="1"/>
        <v>38</v>
      </c>
      <c r="C41" s="126" t="s">
        <v>272</v>
      </c>
      <c r="D41" s="129" t="s">
        <v>273</v>
      </c>
      <c r="E41" s="130">
        <v>2</v>
      </c>
      <c r="F41" s="131">
        <v>600</v>
      </c>
      <c r="G41" s="90">
        <f t="shared" si="0"/>
        <v>1200</v>
      </c>
      <c r="H41" s="128"/>
    </row>
    <row r="42" spans="2:8" ht="15.75" x14ac:dyDescent="0.25">
      <c r="B42" s="92">
        <f t="shared" si="1"/>
        <v>39</v>
      </c>
      <c r="C42" s="126" t="s">
        <v>274</v>
      </c>
      <c r="D42" s="129">
        <v>1</v>
      </c>
      <c r="E42" s="130">
        <v>1</v>
      </c>
      <c r="F42" s="131">
        <v>5000</v>
      </c>
      <c r="G42" s="90">
        <f t="shared" si="0"/>
        <v>5000</v>
      </c>
      <c r="H42" s="128"/>
    </row>
    <row r="43" spans="2:8" ht="15.75" x14ac:dyDescent="0.25">
      <c r="B43" s="92">
        <f t="shared" si="1"/>
        <v>40</v>
      </c>
      <c r="C43" s="126"/>
      <c r="D43" s="129"/>
      <c r="E43" s="130"/>
      <c r="F43" s="131"/>
      <c r="G43" s="132"/>
      <c r="H43" s="128"/>
    </row>
    <row r="44" spans="2:8" ht="15" x14ac:dyDescent="0.25">
      <c r="B44" s="133"/>
      <c r="C44" s="283" t="s">
        <v>275</v>
      </c>
      <c r="D44" s="284"/>
      <c r="E44" s="284"/>
      <c r="F44" s="285"/>
      <c r="G44" s="134">
        <f>SUM(G7:G43)</f>
        <v>67662</v>
      </c>
      <c r="H44" s="135"/>
    </row>
    <row r="45" spans="2:8" ht="15" x14ac:dyDescent="0.25">
      <c r="B45" s="133"/>
      <c r="C45" s="283" t="s">
        <v>276</v>
      </c>
      <c r="D45" s="284"/>
      <c r="E45" s="284"/>
      <c r="F45" s="285"/>
      <c r="G45" s="134">
        <f>G44*0.2</f>
        <v>13532.400000000001</v>
      </c>
      <c r="H45" s="136"/>
    </row>
    <row r="46" spans="2:8" ht="15" x14ac:dyDescent="0.25">
      <c r="B46" s="137"/>
      <c r="C46" s="138" t="s">
        <v>277</v>
      </c>
      <c r="D46" s="138" t="s">
        <v>270</v>
      </c>
      <c r="E46" s="139">
        <v>1</v>
      </c>
      <c r="F46" s="140">
        <v>8464.86</v>
      </c>
      <c r="G46" s="141">
        <f>F46*E46</f>
        <v>8464.86</v>
      </c>
      <c r="H46" s="142"/>
    </row>
    <row r="47" spans="2:8" ht="15" x14ac:dyDescent="0.25">
      <c r="B47" s="137"/>
      <c r="C47" s="138" t="s">
        <v>278</v>
      </c>
      <c r="D47" s="138" t="s">
        <v>270</v>
      </c>
      <c r="E47" s="139">
        <v>1</v>
      </c>
      <c r="F47" s="140">
        <v>1000</v>
      </c>
      <c r="G47" s="141">
        <f>F47*E47</f>
        <v>1000</v>
      </c>
      <c r="H47" s="143"/>
    </row>
    <row r="48" spans="2:8" ht="15" x14ac:dyDescent="0.25">
      <c r="B48" s="133"/>
      <c r="C48" s="283" t="s">
        <v>279</v>
      </c>
      <c r="D48" s="284"/>
      <c r="E48" s="284"/>
      <c r="F48" s="285"/>
      <c r="G48" s="134">
        <f>SUM(G46:G47)</f>
        <v>9464.86</v>
      </c>
      <c r="H48" s="135"/>
    </row>
    <row r="49" spans="2:8" ht="15" x14ac:dyDescent="0.25">
      <c r="B49" s="144"/>
      <c r="C49" s="145" t="s">
        <v>280</v>
      </c>
      <c r="D49" s="145"/>
      <c r="E49" s="145"/>
      <c r="F49" s="145"/>
      <c r="G49" s="146"/>
      <c r="H49" s="147"/>
    </row>
    <row r="50" spans="2:8" ht="15" x14ac:dyDescent="0.25">
      <c r="B50" s="148"/>
      <c r="C50" s="149" t="s">
        <v>281</v>
      </c>
      <c r="D50" s="150"/>
      <c r="E50" s="151"/>
      <c r="F50" s="151"/>
      <c r="G50" s="152"/>
      <c r="H50" s="153"/>
    </row>
    <row r="51" spans="2:8" ht="15.75" thickBot="1" x14ac:dyDescent="0.3">
      <c r="B51" s="154"/>
      <c r="C51" s="289"/>
      <c r="D51" s="289"/>
      <c r="E51" s="289"/>
      <c r="F51" s="289"/>
      <c r="G51" s="289"/>
      <c r="H51" s="289"/>
    </row>
    <row r="52" spans="2:8" ht="15" x14ac:dyDescent="0.25">
      <c r="B52" s="154"/>
      <c r="C52" s="155" t="s">
        <v>282</v>
      </c>
      <c r="D52" s="156"/>
      <c r="E52" s="156"/>
      <c r="F52" s="156"/>
      <c r="G52" s="157" t="s">
        <v>283</v>
      </c>
      <c r="H52" s="158" t="s">
        <v>284</v>
      </c>
    </row>
    <row r="53" spans="2:8" ht="15" x14ac:dyDescent="0.25">
      <c r="B53" s="154"/>
      <c r="C53" s="159" t="s">
        <v>285</v>
      </c>
      <c r="D53" s="160"/>
      <c r="E53" s="160"/>
      <c r="F53" s="160"/>
      <c r="G53" s="161">
        <f>G44</f>
        <v>67662</v>
      </c>
      <c r="H53" s="162">
        <f>G53/3.15</f>
        <v>21480</v>
      </c>
    </row>
    <row r="54" spans="2:8" ht="15" x14ac:dyDescent="0.25">
      <c r="B54" s="154"/>
      <c r="C54" s="159" t="s">
        <v>286</v>
      </c>
      <c r="D54" s="160"/>
      <c r="E54" s="160"/>
      <c r="F54" s="160"/>
      <c r="G54" s="161">
        <f>G4+G5+G6+G45</f>
        <v>14502.060000000001</v>
      </c>
      <c r="H54" s="162">
        <f>G54/3.15</f>
        <v>4603.8285714285721</v>
      </c>
    </row>
    <row r="55" spans="2:8" ht="15" x14ac:dyDescent="0.25">
      <c r="B55" s="154"/>
      <c r="C55" s="159" t="s">
        <v>155</v>
      </c>
      <c r="D55" s="160"/>
      <c r="E55" s="160"/>
      <c r="F55" s="160"/>
      <c r="G55" s="161">
        <v>20206</v>
      </c>
      <c r="H55" s="162">
        <f>G55/3.15</f>
        <v>6414.6031746031749</v>
      </c>
    </row>
    <row r="56" spans="2:8" ht="15.75" thickBot="1" x14ac:dyDescent="0.3">
      <c r="B56" s="154"/>
      <c r="C56" s="163"/>
      <c r="D56" s="164"/>
      <c r="E56" s="164"/>
      <c r="F56" s="164"/>
      <c r="G56" s="165">
        <f>SUM(G53:G55)</f>
        <v>102370.06</v>
      </c>
      <c r="H56" s="166">
        <f>G56/3.15</f>
        <v>32498.431746031747</v>
      </c>
    </row>
    <row r="57" spans="2:8" ht="19.5" thickBot="1" x14ac:dyDescent="0.35">
      <c r="B57" s="167"/>
      <c r="C57" s="168" t="s">
        <v>287</v>
      </c>
      <c r="D57" s="169"/>
      <c r="E57" s="170"/>
      <c r="F57" s="171"/>
      <c r="G57" s="172">
        <f>G56/2</f>
        <v>51185.03</v>
      </c>
      <c r="H57" s="173">
        <f>H56/2</f>
        <v>16249.215873015874</v>
      </c>
    </row>
    <row r="60" spans="2:8" ht="13.5" thickBot="1" x14ac:dyDescent="0.25"/>
    <row r="61" spans="2:8" ht="18.75" thickBot="1" x14ac:dyDescent="0.3">
      <c r="B61" s="286" t="s">
        <v>288</v>
      </c>
      <c r="C61" s="287"/>
      <c r="D61" s="287"/>
      <c r="E61" s="287"/>
      <c r="F61" s="287"/>
      <c r="G61" s="287"/>
      <c r="H61" s="288"/>
    </row>
    <row r="62" spans="2:8" ht="13.5" thickBot="1" x14ac:dyDescent="0.25">
      <c r="B62" s="82" t="s">
        <v>218</v>
      </c>
      <c r="C62" s="83" t="s">
        <v>219</v>
      </c>
      <c r="D62" s="83" t="s">
        <v>220</v>
      </c>
      <c r="E62" s="83" t="s">
        <v>221</v>
      </c>
      <c r="F62" s="83" t="s">
        <v>222</v>
      </c>
      <c r="G62" s="83" t="s">
        <v>223</v>
      </c>
      <c r="H62" s="84" t="s">
        <v>224</v>
      </c>
    </row>
    <row r="63" spans="2:8" ht="14.25" x14ac:dyDescent="0.2">
      <c r="B63" s="85">
        <v>1</v>
      </c>
      <c r="C63" s="86" t="s">
        <v>225</v>
      </c>
      <c r="D63" s="87" t="s">
        <v>226</v>
      </c>
      <c r="E63" s="88">
        <v>170</v>
      </c>
      <c r="F63" s="89">
        <v>0.6</v>
      </c>
      <c r="G63" s="90">
        <f>E63*F63</f>
        <v>102</v>
      </c>
      <c r="H63" s="91" t="s">
        <v>227</v>
      </c>
    </row>
    <row r="64" spans="2:8" x14ac:dyDescent="0.2">
      <c r="B64" s="92">
        <f>B63+1</f>
        <v>2</v>
      </c>
      <c r="C64" s="93" t="s">
        <v>228</v>
      </c>
      <c r="D64" s="93" t="s">
        <v>229</v>
      </c>
      <c r="E64" s="94">
        <v>18</v>
      </c>
      <c r="F64" s="95">
        <v>20</v>
      </c>
      <c r="G64" s="90">
        <f t="shared" ref="G64:G79" si="2">E64*F64</f>
        <v>360</v>
      </c>
      <c r="H64" s="96" t="s">
        <v>227</v>
      </c>
    </row>
    <row r="65" spans="2:8" x14ac:dyDescent="0.2">
      <c r="B65" s="92">
        <f t="shared" ref="B65:B101" si="3">B64+1</f>
        <v>3</v>
      </c>
      <c r="C65" s="93" t="s">
        <v>230</v>
      </c>
      <c r="D65" s="93" t="s">
        <v>229</v>
      </c>
      <c r="E65" s="94">
        <v>28.8</v>
      </c>
      <c r="F65" s="95">
        <v>20</v>
      </c>
      <c r="G65" s="90">
        <f t="shared" si="2"/>
        <v>576</v>
      </c>
      <c r="H65" s="96" t="s">
        <v>227</v>
      </c>
    </row>
    <row r="66" spans="2:8" ht="15" x14ac:dyDescent="0.2">
      <c r="B66" s="92">
        <f t="shared" si="3"/>
        <v>4</v>
      </c>
      <c r="C66" s="93" t="s">
        <v>231</v>
      </c>
      <c r="D66" s="97" t="s">
        <v>229</v>
      </c>
      <c r="E66" s="98">
        <v>25</v>
      </c>
      <c r="F66" s="99">
        <v>100</v>
      </c>
      <c r="G66" s="90">
        <f t="shared" si="2"/>
        <v>2500</v>
      </c>
      <c r="H66" s="100"/>
    </row>
    <row r="67" spans="2:8" ht="25.5" x14ac:dyDescent="0.2">
      <c r="B67" s="92">
        <f t="shared" si="3"/>
        <v>5</v>
      </c>
      <c r="C67" s="97" t="s">
        <v>232</v>
      </c>
      <c r="D67" s="97" t="s">
        <v>233</v>
      </c>
      <c r="E67" s="98">
        <v>23</v>
      </c>
      <c r="F67" s="99">
        <v>50</v>
      </c>
      <c r="G67" s="90">
        <f t="shared" si="2"/>
        <v>1150</v>
      </c>
      <c r="H67" s="100"/>
    </row>
    <row r="68" spans="2:8" ht="25.5" x14ac:dyDescent="0.2">
      <c r="B68" s="92">
        <f t="shared" si="3"/>
        <v>6</v>
      </c>
      <c r="C68" s="97" t="s">
        <v>234</v>
      </c>
      <c r="D68" s="97" t="s">
        <v>233</v>
      </c>
      <c r="E68" s="98">
        <v>9</v>
      </c>
      <c r="F68" s="99">
        <v>45</v>
      </c>
      <c r="G68" s="90">
        <f t="shared" si="2"/>
        <v>405</v>
      </c>
      <c r="H68" s="100"/>
    </row>
    <row r="69" spans="2:8" ht="25.5" x14ac:dyDescent="0.2">
      <c r="B69" s="92">
        <f t="shared" si="3"/>
        <v>7</v>
      </c>
      <c r="C69" s="97" t="s">
        <v>235</v>
      </c>
      <c r="D69" s="97" t="s">
        <v>233</v>
      </c>
      <c r="E69" s="98">
        <v>20</v>
      </c>
      <c r="F69" s="99">
        <v>40</v>
      </c>
      <c r="G69" s="90">
        <f t="shared" si="2"/>
        <v>800</v>
      </c>
      <c r="H69" s="100"/>
    </row>
    <row r="70" spans="2:8" ht="15.75" x14ac:dyDescent="0.25">
      <c r="B70" s="92">
        <f t="shared" si="3"/>
        <v>8</v>
      </c>
      <c r="C70" s="101" t="s">
        <v>236</v>
      </c>
      <c r="D70" s="97" t="s">
        <v>237</v>
      </c>
      <c r="E70" s="102">
        <v>8</v>
      </c>
      <c r="F70" s="99">
        <v>10</v>
      </c>
      <c r="G70" s="90">
        <f t="shared" si="2"/>
        <v>80</v>
      </c>
      <c r="H70" s="100"/>
    </row>
    <row r="71" spans="2:8" ht="15.75" x14ac:dyDescent="0.25">
      <c r="B71" s="92">
        <f t="shared" si="3"/>
        <v>9</v>
      </c>
      <c r="C71" s="103" t="s">
        <v>238</v>
      </c>
      <c r="D71" s="97" t="s">
        <v>239</v>
      </c>
      <c r="E71" s="98">
        <v>8</v>
      </c>
      <c r="F71" s="99">
        <v>14</v>
      </c>
      <c r="G71" s="90">
        <f t="shared" si="2"/>
        <v>112</v>
      </c>
      <c r="H71" s="100"/>
    </row>
    <row r="72" spans="2:8" ht="15.75" x14ac:dyDescent="0.25">
      <c r="B72" s="92">
        <f t="shared" si="3"/>
        <v>10</v>
      </c>
      <c r="C72" s="104" t="s">
        <v>240</v>
      </c>
      <c r="D72" s="97" t="s">
        <v>241</v>
      </c>
      <c r="E72" s="102"/>
      <c r="F72" s="97"/>
      <c r="G72" s="90">
        <f t="shared" si="2"/>
        <v>0</v>
      </c>
      <c r="H72" s="105"/>
    </row>
    <row r="73" spans="2:8" ht="15" x14ac:dyDescent="0.25">
      <c r="B73" s="92">
        <f t="shared" si="3"/>
        <v>11</v>
      </c>
      <c r="C73" s="106" t="s">
        <v>242</v>
      </c>
      <c r="D73" s="107" t="s">
        <v>243</v>
      </c>
      <c r="E73" s="108">
        <v>1.94</v>
      </c>
      <c r="F73" s="109"/>
      <c r="G73" s="90">
        <f t="shared" si="2"/>
        <v>0</v>
      </c>
      <c r="H73" s="110"/>
    </row>
    <row r="74" spans="2:8" ht="15.75" x14ac:dyDescent="0.25">
      <c r="B74" s="92">
        <f t="shared" si="3"/>
        <v>12</v>
      </c>
      <c r="C74" s="93" t="s">
        <v>244</v>
      </c>
      <c r="D74" s="111" t="s">
        <v>245</v>
      </c>
      <c r="E74" s="112">
        <v>120</v>
      </c>
      <c r="F74" s="113">
        <v>400</v>
      </c>
      <c r="G74" s="90">
        <f t="shared" si="2"/>
        <v>48000</v>
      </c>
      <c r="H74" s="100"/>
    </row>
    <row r="75" spans="2:8" ht="15" x14ac:dyDescent="0.2">
      <c r="B75" s="92">
        <f t="shared" si="3"/>
        <v>13</v>
      </c>
      <c r="C75" s="93" t="s">
        <v>246</v>
      </c>
      <c r="D75" s="93" t="s">
        <v>229</v>
      </c>
      <c r="E75" s="114">
        <v>16</v>
      </c>
      <c r="F75" s="115">
        <v>300</v>
      </c>
      <c r="G75" s="90">
        <f t="shared" si="2"/>
        <v>4800</v>
      </c>
      <c r="H75" s="100"/>
    </row>
    <row r="76" spans="2:8" ht="15" x14ac:dyDescent="0.2">
      <c r="B76" s="92">
        <f t="shared" si="3"/>
        <v>14</v>
      </c>
      <c r="C76" s="93" t="s">
        <v>247</v>
      </c>
      <c r="D76" s="93" t="s">
        <v>229</v>
      </c>
      <c r="E76" s="94">
        <v>5</v>
      </c>
      <c r="F76" s="95">
        <v>1200</v>
      </c>
      <c r="G76" s="90">
        <f t="shared" si="2"/>
        <v>6000</v>
      </c>
      <c r="H76" s="100"/>
    </row>
    <row r="77" spans="2:8" x14ac:dyDescent="0.2">
      <c r="B77" s="92">
        <f t="shared" si="3"/>
        <v>15</v>
      </c>
      <c r="C77" s="107" t="s">
        <v>248</v>
      </c>
      <c r="D77" s="107" t="s">
        <v>229</v>
      </c>
      <c r="E77" s="116"/>
      <c r="F77" s="93"/>
      <c r="G77" s="90">
        <f t="shared" si="2"/>
        <v>0</v>
      </c>
      <c r="H77" s="96"/>
    </row>
    <row r="78" spans="2:8" x14ac:dyDescent="0.2">
      <c r="B78" s="92">
        <f t="shared" si="3"/>
        <v>16</v>
      </c>
      <c r="C78" s="93" t="s">
        <v>244</v>
      </c>
      <c r="D78" s="93" t="s">
        <v>245</v>
      </c>
      <c r="E78" s="117">
        <v>0</v>
      </c>
      <c r="F78" s="93">
        <v>0</v>
      </c>
      <c r="G78" s="90">
        <f t="shared" si="2"/>
        <v>0</v>
      </c>
      <c r="H78" s="96"/>
    </row>
    <row r="79" spans="2:8" x14ac:dyDescent="0.2">
      <c r="B79" s="92">
        <f t="shared" si="3"/>
        <v>17</v>
      </c>
      <c r="C79" s="93" t="s">
        <v>246</v>
      </c>
      <c r="D79" s="93" t="s">
        <v>229</v>
      </c>
      <c r="E79" s="117"/>
      <c r="F79" s="93"/>
      <c r="G79" s="90">
        <f t="shared" si="2"/>
        <v>0</v>
      </c>
      <c r="H79" s="96"/>
    </row>
    <row r="80" spans="2:8" ht="38.25" x14ac:dyDescent="0.2">
      <c r="B80" s="92">
        <f t="shared" si="3"/>
        <v>18</v>
      </c>
      <c r="C80" s="95" t="s">
        <v>249</v>
      </c>
      <c r="D80" s="93" t="s">
        <v>239</v>
      </c>
      <c r="E80" s="94">
        <v>15</v>
      </c>
      <c r="F80" s="95">
        <v>70</v>
      </c>
      <c r="G80" s="90">
        <f>E80*F80</f>
        <v>1050</v>
      </c>
      <c r="H80" s="100"/>
    </row>
    <row r="81" spans="2:8" ht="38.25" x14ac:dyDescent="0.2">
      <c r="B81" s="92">
        <f t="shared" si="3"/>
        <v>19</v>
      </c>
      <c r="C81" s="95" t="s">
        <v>250</v>
      </c>
      <c r="D81" s="93" t="s">
        <v>239</v>
      </c>
      <c r="E81" s="94">
        <v>55</v>
      </c>
      <c r="F81" s="95">
        <v>60</v>
      </c>
      <c r="G81" s="90">
        <f>E81*F81</f>
        <v>3300</v>
      </c>
      <c r="H81" s="100"/>
    </row>
    <row r="82" spans="2:8" ht="51" x14ac:dyDescent="0.2">
      <c r="B82" s="92">
        <f t="shared" si="3"/>
        <v>20</v>
      </c>
      <c r="C82" s="95" t="s">
        <v>251</v>
      </c>
      <c r="D82" s="93" t="s">
        <v>239</v>
      </c>
      <c r="E82" s="94">
        <v>65</v>
      </c>
      <c r="F82" s="95">
        <v>50</v>
      </c>
      <c r="G82" s="90">
        <f t="shared" ref="G82:G101" si="4">E82*F82</f>
        <v>3250</v>
      </c>
      <c r="H82" s="100"/>
    </row>
    <row r="83" spans="2:8" ht="15.75" x14ac:dyDescent="0.25">
      <c r="B83" s="92">
        <f t="shared" si="3"/>
        <v>21</v>
      </c>
      <c r="C83" s="118" t="s">
        <v>252</v>
      </c>
      <c r="D83" s="93" t="s">
        <v>239</v>
      </c>
      <c r="E83" s="94">
        <v>4</v>
      </c>
      <c r="F83" s="95">
        <v>40</v>
      </c>
      <c r="G83" s="90">
        <f t="shared" si="4"/>
        <v>160</v>
      </c>
      <c r="H83" s="100"/>
    </row>
    <row r="84" spans="2:8" ht="25.5" x14ac:dyDescent="0.2">
      <c r="B84" s="92">
        <f t="shared" si="3"/>
        <v>22</v>
      </c>
      <c r="C84" s="95" t="s">
        <v>253</v>
      </c>
      <c r="D84" s="119" t="s">
        <v>239</v>
      </c>
      <c r="E84" s="94">
        <v>70</v>
      </c>
      <c r="F84" s="120">
        <v>50</v>
      </c>
      <c r="G84" s="90">
        <f t="shared" si="4"/>
        <v>3500</v>
      </c>
      <c r="H84" s="100"/>
    </row>
    <row r="85" spans="2:8" ht="15" x14ac:dyDescent="0.2">
      <c r="B85" s="92">
        <f t="shared" si="3"/>
        <v>23</v>
      </c>
      <c r="C85" s="95" t="s">
        <v>254</v>
      </c>
      <c r="D85" s="93" t="s">
        <v>239</v>
      </c>
      <c r="E85" s="94">
        <v>10</v>
      </c>
      <c r="F85" s="120">
        <v>30</v>
      </c>
      <c r="G85" s="90">
        <f t="shared" si="4"/>
        <v>300</v>
      </c>
      <c r="H85" s="100"/>
    </row>
    <row r="86" spans="2:8" ht="15" x14ac:dyDescent="0.2">
      <c r="B86" s="92">
        <f t="shared" si="3"/>
        <v>24</v>
      </c>
      <c r="C86" s="121" t="s">
        <v>255</v>
      </c>
      <c r="D86" s="93" t="s">
        <v>237</v>
      </c>
      <c r="E86" s="122">
        <v>5</v>
      </c>
      <c r="F86" s="95">
        <v>16</v>
      </c>
      <c r="G86" s="90">
        <f t="shared" si="4"/>
        <v>80</v>
      </c>
      <c r="H86" s="100"/>
    </row>
    <row r="87" spans="2:8" ht="15" x14ac:dyDescent="0.2">
      <c r="B87" s="92">
        <f t="shared" si="3"/>
        <v>25</v>
      </c>
      <c r="C87" s="121" t="s">
        <v>256</v>
      </c>
      <c r="D87" s="93" t="s">
        <v>257</v>
      </c>
      <c r="E87" s="123">
        <v>5</v>
      </c>
      <c r="F87" s="95">
        <v>15</v>
      </c>
      <c r="G87" s="90">
        <f t="shared" si="4"/>
        <v>75</v>
      </c>
      <c r="H87" s="100"/>
    </row>
    <row r="88" spans="2:8" ht="15" x14ac:dyDescent="0.2">
      <c r="B88" s="92">
        <f t="shared" si="3"/>
        <v>26</v>
      </c>
      <c r="C88" s="93" t="s">
        <v>258</v>
      </c>
      <c r="D88" s="93" t="s">
        <v>257</v>
      </c>
      <c r="E88" s="123">
        <v>2</v>
      </c>
      <c r="F88" s="95">
        <v>20</v>
      </c>
      <c r="G88" s="90">
        <f t="shared" si="4"/>
        <v>40</v>
      </c>
      <c r="H88" s="100"/>
    </row>
    <row r="89" spans="2:8" ht="15" x14ac:dyDescent="0.2">
      <c r="B89" s="92">
        <f t="shared" si="3"/>
        <v>27</v>
      </c>
      <c r="C89" s="93" t="s">
        <v>259</v>
      </c>
      <c r="D89" s="93" t="s">
        <v>237</v>
      </c>
      <c r="E89" s="94">
        <v>13</v>
      </c>
      <c r="F89" s="95">
        <v>10</v>
      </c>
      <c r="G89" s="90">
        <f t="shared" si="4"/>
        <v>130</v>
      </c>
      <c r="H89" s="100"/>
    </row>
    <row r="90" spans="2:8" ht="15" x14ac:dyDescent="0.2">
      <c r="B90" s="92">
        <f t="shared" si="3"/>
        <v>28</v>
      </c>
      <c r="C90" s="93" t="s">
        <v>260</v>
      </c>
      <c r="D90" s="93" t="s">
        <v>237</v>
      </c>
      <c r="E90" s="94">
        <v>18</v>
      </c>
      <c r="F90" s="95">
        <v>10</v>
      </c>
      <c r="G90" s="90">
        <f t="shared" si="4"/>
        <v>180</v>
      </c>
      <c r="H90" s="100"/>
    </row>
    <row r="91" spans="2:8" ht="15" x14ac:dyDescent="0.2">
      <c r="B91" s="92">
        <f t="shared" si="3"/>
        <v>29</v>
      </c>
      <c r="C91" s="93" t="s">
        <v>261</v>
      </c>
      <c r="D91" s="124" t="s">
        <v>237</v>
      </c>
      <c r="E91" s="94">
        <v>24</v>
      </c>
      <c r="F91" s="95">
        <v>10</v>
      </c>
      <c r="G91" s="90">
        <f t="shared" si="4"/>
        <v>240</v>
      </c>
      <c r="H91" s="100"/>
    </row>
    <row r="92" spans="2:8" ht="15" x14ac:dyDescent="0.2">
      <c r="B92" s="92">
        <f t="shared" si="3"/>
        <v>30</v>
      </c>
      <c r="C92" s="93" t="s">
        <v>262</v>
      </c>
      <c r="D92" s="124" t="s">
        <v>237</v>
      </c>
      <c r="E92" s="94">
        <v>23</v>
      </c>
      <c r="F92" s="95">
        <v>10</v>
      </c>
      <c r="G92" s="90">
        <f t="shared" si="4"/>
        <v>230</v>
      </c>
      <c r="H92" s="100"/>
    </row>
    <row r="93" spans="2:8" ht="15" x14ac:dyDescent="0.2">
      <c r="B93" s="92">
        <f t="shared" si="3"/>
        <v>31</v>
      </c>
      <c r="C93" s="93" t="s">
        <v>263</v>
      </c>
      <c r="D93" s="124" t="s">
        <v>237</v>
      </c>
      <c r="E93" s="94">
        <v>20</v>
      </c>
      <c r="F93" s="95">
        <v>10</v>
      </c>
      <c r="G93" s="90">
        <f t="shared" si="4"/>
        <v>200</v>
      </c>
      <c r="H93" s="100"/>
    </row>
    <row r="94" spans="2:8" ht="15" x14ac:dyDescent="0.2">
      <c r="B94" s="92">
        <f t="shared" si="3"/>
        <v>32</v>
      </c>
      <c r="C94" s="93" t="s">
        <v>264</v>
      </c>
      <c r="D94" s="125" t="s">
        <v>237</v>
      </c>
      <c r="E94" s="114">
        <v>4</v>
      </c>
      <c r="F94" s="115">
        <v>20</v>
      </c>
      <c r="G94" s="90">
        <f t="shared" si="4"/>
        <v>80</v>
      </c>
      <c r="H94" s="100"/>
    </row>
    <row r="95" spans="2:8" ht="15.75" x14ac:dyDescent="0.25">
      <c r="B95" s="92">
        <f t="shared" si="3"/>
        <v>33</v>
      </c>
      <c r="C95" s="126" t="s">
        <v>265</v>
      </c>
      <c r="D95" s="124" t="s">
        <v>266</v>
      </c>
      <c r="E95" s="94">
        <v>1</v>
      </c>
      <c r="F95" s="95">
        <v>1000</v>
      </c>
      <c r="G95" s="90">
        <f t="shared" si="4"/>
        <v>1000</v>
      </c>
      <c r="H95" s="100"/>
    </row>
    <row r="96" spans="2:8" ht="15.75" x14ac:dyDescent="0.25">
      <c r="B96" s="92">
        <f t="shared" si="3"/>
        <v>34</v>
      </c>
      <c r="C96" s="126" t="s">
        <v>267</v>
      </c>
      <c r="D96" s="124" t="s">
        <v>266</v>
      </c>
      <c r="E96" s="94">
        <v>1</v>
      </c>
      <c r="F96" s="95">
        <v>800</v>
      </c>
      <c r="G96" s="90">
        <f t="shared" si="4"/>
        <v>800</v>
      </c>
      <c r="H96" s="100"/>
    </row>
    <row r="97" spans="2:8" ht="15.75" x14ac:dyDescent="0.25">
      <c r="B97" s="92">
        <f t="shared" si="3"/>
        <v>35</v>
      </c>
      <c r="C97" s="126" t="s">
        <v>268</v>
      </c>
      <c r="D97" s="125" t="s">
        <v>266</v>
      </c>
      <c r="E97" s="114">
        <v>2</v>
      </c>
      <c r="F97" s="115">
        <v>100</v>
      </c>
      <c r="G97" s="90">
        <f t="shared" si="4"/>
        <v>200</v>
      </c>
      <c r="H97" s="100"/>
    </row>
    <row r="98" spans="2:8" ht="15.75" x14ac:dyDescent="0.25">
      <c r="B98" s="92">
        <f t="shared" si="3"/>
        <v>36</v>
      </c>
      <c r="C98" s="126" t="s">
        <v>269</v>
      </c>
      <c r="D98" s="127" t="s">
        <v>270</v>
      </c>
      <c r="E98" s="114">
        <v>1</v>
      </c>
      <c r="F98" s="115">
        <v>1000</v>
      </c>
      <c r="G98" s="90">
        <f t="shared" si="4"/>
        <v>1000</v>
      </c>
      <c r="H98" s="128"/>
    </row>
    <row r="99" spans="2:8" ht="15.75" x14ac:dyDescent="0.25">
      <c r="B99" s="92">
        <f t="shared" si="3"/>
        <v>37</v>
      </c>
      <c r="C99" s="126" t="s">
        <v>271</v>
      </c>
      <c r="D99" s="129" t="s">
        <v>270</v>
      </c>
      <c r="E99" s="130">
        <v>5</v>
      </c>
      <c r="F99" s="131">
        <v>1000</v>
      </c>
      <c r="G99" s="90">
        <f t="shared" si="4"/>
        <v>5000</v>
      </c>
      <c r="H99" s="128"/>
    </row>
    <row r="100" spans="2:8" ht="15.75" x14ac:dyDescent="0.25">
      <c r="B100" s="92">
        <f t="shared" si="3"/>
        <v>38</v>
      </c>
      <c r="C100" s="126" t="s">
        <v>272</v>
      </c>
      <c r="D100" s="129" t="s">
        <v>273</v>
      </c>
      <c r="E100" s="130">
        <v>2</v>
      </c>
      <c r="F100" s="131">
        <v>600</v>
      </c>
      <c r="G100" s="90">
        <f t="shared" si="4"/>
        <v>1200</v>
      </c>
      <c r="H100" s="128"/>
    </row>
    <row r="101" spans="2:8" ht="15.75" x14ac:dyDescent="0.25">
      <c r="B101" s="92">
        <f t="shared" si="3"/>
        <v>39</v>
      </c>
      <c r="C101" s="126" t="s">
        <v>274</v>
      </c>
      <c r="D101" s="129">
        <v>1</v>
      </c>
      <c r="E101" s="130">
        <v>1</v>
      </c>
      <c r="F101" s="131">
        <v>5000</v>
      </c>
      <c r="G101" s="90">
        <f t="shared" si="4"/>
        <v>5000</v>
      </c>
      <c r="H101" s="128"/>
    </row>
    <row r="102" spans="2:8" ht="15" x14ac:dyDescent="0.25">
      <c r="B102" s="133"/>
      <c r="C102" s="283" t="s">
        <v>275</v>
      </c>
      <c r="D102" s="284"/>
      <c r="E102" s="284"/>
      <c r="F102" s="285"/>
      <c r="G102" s="134">
        <f>SUM(G66:G101)</f>
        <v>90862</v>
      </c>
      <c r="H102" s="135"/>
    </row>
    <row r="103" spans="2:8" ht="15" x14ac:dyDescent="0.25">
      <c r="B103" s="133"/>
      <c r="C103" s="283" t="s">
        <v>276</v>
      </c>
      <c r="D103" s="284"/>
      <c r="E103" s="284"/>
      <c r="F103" s="285"/>
      <c r="G103" s="134">
        <f>G102*0.2</f>
        <v>18172.400000000001</v>
      </c>
      <c r="H103" s="136"/>
    </row>
    <row r="104" spans="2:8" ht="15" x14ac:dyDescent="0.25">
      <c r="B104" s="137"/>
      <c r="C104" s="138" t="s">
        <v>277</v>
      </c>
      <c r="D104" s="138" t="s">
        <v>270</v>
      </c>
      <c r="E104" s="139">
        <v>1</v>
      </c>
      <c r="F104" s="140">
        <v>8464.86</v>
      </c>
      <c r="G104" s="141">
        <f>F104*E104</f>
        <v>8464.86</v>
      </c>
      <c r="H104" s="142"/>
    </row>
    <row r="105" spans="2:8" ht="15" x14ac:dyDescent="0.25">
      <c r="B105" s="137"/>
      <c r="C105" s="138" t="s">
        <v>278</v>
      </c>
      <c r="D105" s="138" t="s">
        <v>270</v>
      </c>
      <c r="E105" s="139">
        <v>1</v>
      </c>
      <c r="F105" s="140">
        <v>1000</v>
      </c>
      <c r="G105" s="141">
        <f>F105*E105</f>
        <v>1000</v>
      </c>
      <c r="H105" s="143"/>
    </row>
    <row r="106" spans="2:8" ht="15" x14ac:dyDescent="0.25">
      <c r="B106" s="133"/>
      <c r="C106" s="283" t="s">
        <v>279</v>
      </c>
      <c r="D106" s="284"/>
      <c r="E106" s="284"/>
      <c r="F106" s="285"/>
      <c r="G106" s="134">
        <f>SUM(G104:G105)</f>
        <v>9464.86</v>
      </c>
      <c r="H106" s="135"/>
    </row>
    <row r="107" spans="2:8" ht="15" x14ac:dyDescent="0.25">
      <c r="B107" s="144"/>
      <c r="C107" s="145" t="s">
        <v>280</v>
      </c>
      <c r="D107" s="145"/>
      <c r="E107" s="145"/>
      <c r="F107" s="145"/>
      <c r="G107" s="146"/>
      <c r="H107" s="147"/>
    </row>
    <row r="108" spans="2:8" ht="15" x14ac:dyDescent="0.25">
      <c r="B108" s="148"/>
      <c r="C108" s="149" t="s">
        <v>281</v>
      </c>
      <c r="D108" s="150"/>
      <c r="E108" s="151"/>
      <c r="F108" s="151"/>
      <c r="G108" s="152"/>
      <c r="H108" s="153"/>
    </row>
    <row r="109" spans="2:8" ht="15.75" thickBot="1" x14ac:dyDescent="0.3">
      <c r="B109" s="154"/>
      <c r="C109" s="289"/>
      <c r="D109" s="289"/>
      <c r="E109" s="289"/>
      <c r="F109" s="289"/>
      <c r="G109" s="289"/>
      <c r="H109" s="289"/>
    </row>
    <row r="110" spans="2:8" ht="15" x14ac:dyDescent="0.25">
      <c r="B110" s="154"/>
      <c r="C110" s="155" t="s">
        <v>282</v>
      </c>
      <c r="D110" s="156"/>
      <c r="E110" s="156"/>
      <c r="F110" s="156"/>
      <c r="G110" s="157" t="s">
        <v>283</v>
      </c>
      <c r="H110" s="158" t="s">
        <v>284</v>
      </c>
    </row>
    <row r="111" spans="2:8" ht="15" x14ac:dyDescent="0.25">
      <c r="B111" s="154"/>
      <c r="C111" s="159" t="s">
        <v>285</v>
      </c>
      <c r="D111" s="160"/>
      <c r="E111" s="160"/>
      <c r="F111" s="160"/>
      <c r="G111" s="161">
        <f>G102</f>
        <v>90862</v>
      </c>
      <c r="H111" s="162">
        <f>G111/3.15</f>
        <v>28845.079365079368</v>
      </c>
    </row>
    <row r="112" spans="2:8" ht="15" x14ac:dyDescent="0.25">
      <c r="B112" s="154"/>
      <c r="C112" s="159" t="s">
        <v>286</v>
      </c>
      <c r="D112" s="160"/>
      <c r="E112" s="160"/>
      <c r="F112" s="160"/>
      <c r="G112" s="161">
        <f>G63+G64+G65+G103</f>
        <v>19210.400000000001</v>
      </c>
      <c r="H112" s="162">
        <f>G112/3.15</f>
        <v>6098.5396825396829</v>
      </c>
    </row>
    <row r="113" spans="2:8" ht="15" x14ac:dyDescent="0.25">
      <c r="B113" s="154"/>
      <c r="C113" s="159" t="s">
        <v>155</v>
      </c>
      <c r="D113" s="160"/>
      <c r="E113" s="160"/>
      <c r="F113" s="160"/>
      <c r="G113" s="161">
        <v>20206</v>
      </c>
      <c r="H113" s="162">
        <f>G113/3.15</f>
        <v>6414.6031746031749</v>
      </c>
    </row>
    <row r="114" spans="2:8" ht="15.75" thickBot="1" x14ac:dyDescent="0.3">
      <c r="B114" s="154"/>
      <c r="C114" s="163"/>
      <c r="D114" s="164"/>
      <c r="E114" s="164"/>
      <c r="F114" s="164"/>
      <c r="G114" s="165">
        <f>SUM(G111:G113)</f>
        <v>130278.39999999999</v>
      </c>
      <c r="H114" s="166">
        <f>G114/3.15</f>
        <v>41358.222222222219</v>
      </c>
    </row>
    <row r="115" spans="2:8" ht="19.5" thickBot="1" x14ac:dyDescent="0.35">
      <c r="B115" s="167"/>
      <c r="C115" s="168" t="s">
        <v>287</v>
      </c>
      <c r="D115" s="169"/>
      <c r="E115" s="170"/>
      <c r="F115" s="171"/>
      <c r="G115" s="172">
        <f>G114/2</f>
        <v>65139.199999999997</v>
      </c>
      <c r="H115" s="173">
        <f>H114/2</f>
        <v>20679.111111111109</v>
      </c>
    </row>
    <row r="118" spans="2:8" ht="13.5" thickBot="1" x14ac:dyDescent="0.25"/>
    <row r="119" spans="2:8" ht="18.75" thickBot="1" x14ac:dyDescent="0.3">
      <c r="B119" s="286" t="s">
        <v>289</v>
      </c>
      <c r="C119" s="287"/>
      <c r="D119" s="287"/>
      <c r="E119" s="287"/>
      <c r="F119" s="287"/>
      <c r="G119" s="287"/>
      <c r="H119" s="288"/>
    </row>
    <row r="120" spans="2:8" ht="13.5" thickBot="1" x14ac:dyDescent="0.25">
      <c r="B120" s="82" t="s">
        <v>218</v>
      </c>
      <c r="C120" s="83" t="s">
        <v>219</v>
      </c>
      <c r="D120" s="83" t="s">
        <v>220</v>
      </c>
      <c r="E120" s="83" t="s">
        <v>221</v>
      </c>
      <c r="F120" s="83" t="s">
        <v>222</v>
      </c>
      <c r="G120" s="83" t="s">
        <v>223</v>
      </c>
      <c r="H120" s="84" t="s">
        <v>224</v>
      </c>
    </row>
    <row r="121" spans="2:8" ht="14.25" x14ac:dyDescent="0.2">
      <c r="B121" s="85">
        <v>1</v>
      </c>
      <c r="C121" s="86" t="s">
        <v>225</v>
      </c>
      <c r="D121" s="87" t="s">
        <v>226</v>
      </c>
      <c r="E121" s="88">
        <v>170</v>
      </c>
      <c r="F121" s="89">
        <v>0.6</v>
      </c>
      <c r="G121" s="90">
        <f>E121*F121</f>
        <v>102</v>
      </c>
      <c r="H121" s="91" t="s">
        <v>227</v>
      </c>
    </row>
    <row r="122" spans="2:8" x14ac:dyDescent="0.2">
      <c r="B122" s="92">
        <f>B121+1</f>
        <v>2</v>
      </c>
      <c r="C122" s="93" t="s">
        <v>228</v>
      </c>
      <c r="D122" s="93" t="s">
        <v>229</v>
      </c>
      <c r="E122" s="94">
        <v>18</v>
      </c>
      <c r="F122" s="95">
        <v>20</v>
      </c>
      <c r="G122" s="90">
        <f t="shared" ref="G122:G127" si="5">E122*F122</f>
        <v>360</v>
      </c>
      <c r="H122" s="96" t="s">
        <v>227</v>
      </c>
    </row>
    <row r="123" spans="2:8" x14ac:dyDescent="0.2">
      <c r="B123" s="92">
        <f t="shared" ref="B123:B128" si="6">B122+1</f>
        <v>3</v>
      </c>
      <c r="C123" s="93" t="s">
        <v>230</v>
      </c>
      <c r="D123" s="93" t="s">
        <v>229</v>
      </c>
      <c r="E123" s="94">
        <v>28.8</v>
      </c>
      <c r="F123" s="95">
        <v>20</v>
      </c>
      <c r="G123" s="90">
        <f t="shared" si="5"/>
        <v>576</v>
      </c>
      <c r="H123" s="96" t="s">
        <v>227</v>
      </c>
    </row>
    <row r="124" spans="2:8" ht="15" x14ac:dyDescent="0.2">
      <c r="B124" s="92">
        <f t="shared" si="6"/>
        <v>4</v>
      </c>
      <c r="C124" s="93" t="s">
        <v>231</v>
      </c>
      <c r="D124" s="97" t="s">
        <v>229</v>
      </c>
      <c r="E124" s="98">
        <v>25</v>
      </c>
      <c r="F124" s="99">
        <v>100</v>
      </c>
      <c r="G124" s="90">
        <f t="shared" si="5"/>
        <v>2500</v>
      </c>
      <c r="H124" s="100"/>
    </row>
    <row r="125" spans="2:8" x14ac:dyDescent="0.2">
      <c r="B125" s="92">
        <f t="shared" si="6"/>
        <v>5</v>
      </c>
      <c r="C125" s="107" t="s">
        <v>248</v>
      </c>
      <c r="D125" s="107" t="s">
        <v>229</v>
      </c>
      <c r="E125" s="116"/>
      <c r="F125" s="93"/>
      <c r="G125" s="90">
        <f t="shared" si="5"/>
        <v>0</v>
      </c>
      <c r="H125" s="96"/>
    </row>
    <row r="126" spans="2:8" x14ac:dyDescent="0.2">
      <c r="B126" s="92">
        <f t="shared" si="6"/>
        <v>6</v>
      </c>
      <c r="C126" s="93" t="s">
        <v>244</v>
      </c>
      <c r="D126" s="93" t="s">
        <v>245</v>
      </c>
      <c r="E126" s="117">
        <v>0</v>
      </c>
      <c r="F126" s="93">
        <v>0</v>
      </c>
      <c r="G126" s="90">
        <f t="shared" si="5"/>
        <v>0</v>
      </c>
      <c r="H126" s="96"/>
    </row>
    <row r="127" spans="2:8" x14ac:dyDescent="0.2">
      <c r="B127" s="92">
        <f t="shared" si="6"/>
        <v>7</v>
      </c>
      <c r="C127" s="93" t="s">
        <v>246</v>
      </c>
      <c r="D127" s="93" t="s">
        <v>229</v>
      </c>
      <c r="E127" s="117"/>
      <c r="F127" s="93"/>
      <c r="G127" s="90">
        <f t="shared" si="5"/>
        <v>0</v>
      </c>
      <c r="H127" s="96"/>
    </row>
    <row r="128" spans="2:8" ht="15.75" x14ac:dyDescent="0.25">
      <c r="B128" s="92">
        <f t="shared" si="6"/>
        <v>8</v>
      </c>
      <c r="C128" s="126" t="s">
        <v>290</v>
      </c>
      <c r="D128" s="124" t="s">
        <v>266</v>
      </c>
      <c r="E128" s="94">
        <v>1</v>
      </c>
      <c r="F128" s="95">
        <v>1000</v>
      </c>
      <c r="G128" s="90">
        <f>E128*F128</f>
        <v>1000</v>
      </c>
      <c r="H128" s="100"/>
    </row>
    <row r="129" spans="2:8" ht="15.75" x14ac:dyDescent="0.25">
      <c r="B129" s="92"/>
      <c r="C129" s="126"/>
      <c r="D129" s="129"/>
      <c r="E129" s="130"/>
      <c r="F129" s="131"/>
      <c r="G129" s="90"/>
      <c r="H129" s="128"/>
    </row>
    <row r="130" spans="2:8" ht="15" x14ac:dyDescent="0.25">
      <c r="B130" s="133"/>
      <c r="C130" s="283" t="s">
        <v>275</v>
      </c>
      <c r="D130" s="284"/>
      <c r="E130" s="284"/>
      <c r="F130" s="285"/>
      <c r="G130" s="134">
        <f>SUM(G124:G129)</f>
        <v>3500</v>
      </c>
      <c r="H130" s="135"/>
    </row>
    <row r="131" spans="2:8" ht="15" x14ac:dyDescent="0.25">
      <c r="B131" s="133"/>
      <c r="C131" s="283" t="s">
        <v>276</v>
      </c>
      <c r="D131" s="284"/>
      <c r="E131" s="284"/>
      <c r="F131" s="285"/>
      <c r="G131" s="134">
        <f>G130*0.2</f>
        <v>700</v>
      </c>
      <c r="H131" s="136"/>
    </row>
    <row r="132" spans="2:8" ht="15" x14ac:dyDescent="0.25">
      <c r="B132" s="137"/>
      <c r="C132" s="138" t="s">
        <v>277</v>
      </c>
      <c r="D132" s="138" t="s">
        <v>270</v>
      </c>
      <c r="E132" s="139">
        <v>1</v>
      </c>
      <c r="F132" s="140">
        <v>8464.86</v>
      </c>
      <c r="G132" s="141">
        <f>F132*E132</f>
        <v>8464.86</v>
      </c>
      <c r="H132" s="142"/>
    </row>
    <row r="133" spans="2:8" ht="15" x14ac:dyDescent="0.25">
      <c r="B133" s="137"/>
      <c r="C133" s="138" t="s">
        <v>278</v>
      </c>
      <c r="D133" s="138" t="s">
        <v>270</v>
      </c>
      <c r="E133" s="139">
        <v>1</v>
      </c>
      <c r="F133" s="140">
        <v>1000</v>
      </c>
      <c r="G133" s="141">
        <f>F133*E133</f>
        <v>1000</v>
      </c>
      <c r="H133" s="143"/>
    </row>
    <row r="134" spans="2:8" ht="15" x14ac:dyDescent="0.25">
      <c r="B134" s="133"/>
      <c r="C134" s="283" t="s">
        <v>279</v>
      </c>
      <c r="D134" s="284"/>
      <c r="E134" s="284"/>
      <c r="F134" s="285"/>
      <c r="G134" s="134">
        <f>SUM(G132:G133)</f>
        <v>9464.86</v>
      </c>
      <c r="H134" s="135"/>
    </row>
    <row r="135" spans="2:8" ht="15" x14ac:dyDescent="0.25">
      <c r="B135" s="144"/>
      <c r="C135" s="145" t="s">
        <v>280</v>
      </c>
      <c r="D135" s="145"/>
      <c r="E135" s="145"/>
      <c r="F135" s="145"/>
      <c r="G135" s="146"/>
      <c r="H135" s="147"/>
    </row>
    <row r="136" spans="2:8" ht="15" x14ac:dyDescent="0.25">
      <c r="B136" s="148"/>
      <c r="C136" s="149" t="s">
        <v>281</v>
      </c>
      <c r="D136" s="150"/>
      <c r="E136" s="151"/>
      <c r="F136" s="151"/>
      <c r="G136" s="152"/>
      <c r="H136" s="153"/>
    </row>
    <row r="137" spans="2:8" ht="15.75" thickBot="1" x14ac:dyDescent="0.3">
      <c r="B137" s="154"/>
      <c r="C137" s="289"/>
      <c r="D137" s="289"/>
      <c r="E137" s="289"/>
      <c r="F137" s="289"/>
      <c r="G137" s="289"/>
      <c r="H137" s="289"/>
    </row>
    <row r="138" spans="2:8" ht="15" x14ac:dyDescent="0.25">
      <c r="B138" s="154"/>
      <c r="C138" s="155" t="s">
        <v>282</v>
      </c>
      <c r="D138" s="156"/>
      <c r="E138" s="156"/>
      <c r="F138" s="156"/>
      <c r="G138" s="157" t="s">
        <v>283</v>
      </c>
      <c r="H138" s="158" t="s">
        <v>284</v>
      </c>
    </row>
    <row r="139" spans="2:8" ht="15" x14ac:dyDescent="0.25">
      <c r="B139" s="154"/>
      <c r="C139" s="159" t="s">
        <v>285</v>
      </c>
      <c r="D139" s="160"/>
      <c r="E139" s="160"/>
      <c r="F139" s="160"/>
      <c r="G139" s="161">
        <f>G130</f>
        <v>3500</v>
      </c>
      <c r="H139" s="162">
        <f>G139/3.15</f>
        <v>1111.1111111111111</v>
      </c>
    </row>
    <row r="140" spans="2:8" ht="15" x14ac:dyDescent="0.25">
      <c r="B140" s="154"/>
      <c r="C140" s="159" t="s">
        <v>286</v>
      </c>
      <c r="D140" s="160"/>
      <c r="E140" s="160"/>
      <c r="F140" s="160"/>
      <c r="G140" s="161">
        <f>G121+G122+G123+G131</f>
        <v>1738</v>
      </c>
      <c r="H140" s="162">
        <f>G140/3.15</f>
        <v>551.7460317460318</v>
      </c>
    </row>
    <row r="141" spans="2:8" ht="15" x14ac:dyDescent="0.25">
      <c r="B141" s="154"/>
      <c r="C141" s="159" t="s">
        <v>155</v>
      </c>
      <c r="D141" s="160"/>
      <c r="E141" s="160"/>
      <c r="F141" s="160"/>
      <c r="G141" s="161">
        <v>20206</v>
      </c>
      <c r="H141" s="162">
        <f>G141/3.15</f>
        <v>6414.6031746031749</v>
      </c>
    </row>
    <row r="142" spans="2:8" ht="15.75" thickBot="1" x14ac:dyDescent="0.3">
      <c r="B142" s="154"/>
      <c r="C142" s="163"/>
      <c r="D142" s="164"/>
      <c r="E142" s="164"/>
      <c r="F142" s="164"/>
      <c r="G142" s="165">
        <f>SUM(G139:G141)</f>
        <v>25444</v>
      </c>
      <c r="H142" s="166">
        <f>G142/3.15</f>
        <v>8077.460317460318</v>
      </c>
    </row>
    <row r="143" spans="2:8" ht="19.5" thickBot="1" x14ac:dyDescent="0.35">
      <c r="B143" s="167"/>
      <c r="C143" s="168" t="s">
        <v>287</v>
      </c>
      <c r="D143" s="169"/>
      <c r="E143" s="170"/>
      <c r="F143" s="171"/>
      <c r="G143" s="172">
        <f>G142/2</f>
        <v>12722</v>
      </c>
      <c r="H143" s="173">
        <f>H142/2</f>
        <v>4038.730158730159</v>
      </c>
    </row>
    <row r="146" spans="2:8" ht="13.5" thickBot="1" x14ac:dyDescent="0.25"/>
    <row r="147" spans="2:8" ht="18.75" thickBot="1" x14ac:dyDescent="0.3">
      <c r="B147" s="286" t="s">
        <v>291</v>
      </c>
      <c r="C147" s="287"/>
      <c r="D147" s="287"/>
      <c r="E147" s="287"/>
      <c r="F147" s="287"/>
      <c r="G147" s="287"/>
      <c r="H147" s="288"/>
    </row>
    <row r="148" spans="2:8" ht="13.5" thickBot="1" x14ac:dyDescent="0.25">
      <c r="B148" s="82" t="s">
        <v>218</v>
      </c>
      <c r="C148" s="83" t="s">
        <v>219</v>
      </c>
      <c r="D148" s="83" t="s">
        <v>220</v>
      </c>
      <c r="E148" s="83" t="s">
        <v>221</v>
      </c>
      <c r="F148" s="83" t="s">
        <v>222</v>
      </c>
      <c r="G148" s="83" t="s">
        <v>223</v>
      </c>
      <c r="H148" s="84" t="s">
        <v>224</v>
      </c>
    </row>
    <row r="149" spans="2:8" ht="14.25" x14ac:dyDescent="0.2">
      <c r="B149" s="85">
        <v>1</v>
      </c>
      <c r="C149" s="86" t="s">
        <v>225</v>
      </c>
      <c r="D149" s="87" t="s">
        <v>226</v>
      </c>
      <c r="E149" s="88">
        <v>170</v>
      </c>
      <c r="F149" s="89">
        <v>0.6</v>
      </c>
      <c r="G149" s="90">
        <f>E149*F149</f>
        <v>102</v>
      </c>
      <c r="H149" s="91" t="s">
        <v>227</v>
      </c>
    </row>
    <row r="150" spans="2:8" x14ac:dyDescent="0.2">
      <c r="B150" s="92">
        <f>B149+1</f>
        <v>2</v>
      </c>
      <c r="C150" s="93" t="s">
        <v>228</v>
      </c>
      <c r="D150" s="93" t="s">
        <v>229</v>
      </c>
      <c r="E150" s="94">
        <v>18</v>
      </c>
      <c r="F150" s="95">
        <v>20</v>
      </c>
      <c r="G150" s="90">
        <f t="shared" ref="G150:G165" si="7">E150*F150</f>
        <v>360</v>
      </c>
      <c r="H150" s="96" t="s">
        <v>227</v>
      </c>
    </row>
    <row r="151" spans="2:8" x14ac:dyDescent="0.2">
      <c r="B151" s="92">
        <f t="shared" ref="B151:B187" si="8">B150+1</f>
        <v>3</v>
      </c>
      <c r="C151" s="93" t="s">
        <v>230</v>
      </c>
      <c r="D151" s="93" t="s">
        <v>229</v>
      </c>
      <c r="E151" s="94">
        <v>28.8</v>
      </c>
      <c r="F151" s="95">
        <v>20</v>
      </c>
      <c r="G151" s="90">
        <f t="shared" si="7"/>
        <v>576</v>
      </c>
      <c r="H151" s="96" t="s">
        <v>227</v>
      </c>
    </row>
    <row r="152" spans="2:8" ht="15" x14ac:dyDescent="0.2">
      <c r="B152" s="92">
        <f t="shared" si="8"/>
        <v>4</v>
      </c>
      <c r="C152" s="93" t="s">
        <v>231</v>
      </c>
      <c r="D152" s="97" t="s">
        <v>229</v>
      </c>
      <c r="E152" s="98">
        <v>25</v>
      </c>
      <c r="F152" s="99">
        <v>100</v>
      </c>
      <c r="G152" s="90">
        <f t="shared" si="7"/>
        <v>2500</v>
      </c>
      <c r="H152" s="100"/>
    </row>
    <row r="153" spans="2:8" ht="25.5" x14ac:dyDescent="0.2">
      <c r="B153" s="92">
        <f t="shared" si="8"/>
        <v>5</v>
      </c>
      <c r="C153" s="97" t="s">
        <v>232</v>
      </c>
      <c r="D153" s="97" t="s">
        <v>233</v>
      </c>
      <c r="E153" s="98">
        <v>23</v>
      </c>
      <c r="F153" s="99">
        <v>50</v>
      </c>
      <c r="G153" s="90">
        <f t="shared" si="7"/>
        <v>1150</v>
      </c>
      <c r="H153" s="100"/>
    </row>
    <row r="154" spans="2:8" ht="25.5" x14ac:dyDescent="0.2">
      <c r="B154" s="92">
        <f t="shared" si="8"/>
        <v>6</v>
      </c>
      <c r="C154" s="97" t="s">
        <v>234</v>
      </c>
      <c r="D154" s="97" t="s">
        <v>233</v>
      </c>
      <c r="E154" s="98">
        <v>9</v>
      </c>
      <c r="F154" s="99">
        <v>45</v>
      </c>
      <c r="G154" s="90">
        <f t="shared" si="7"/>
        <v>405</v>
      </c>
      <c r="H154" s="100"/>
    </row>
    <row r="155" spans="2:8" ht="25.5" x14ac:dyDescent="0.2">
      <c r="B155" s="92">
        <f t="shared" si="8"/>
        <v>7</v>
      </c>
      <c r="C155" s="97" t="s">
        <v>235</v>
      </c>
      <c r="D155" s="97" t="s">
        <v>233</v>
      </c>
      <c r="E155" s="98">
        <v>20</v>
      </c>
      <c r="F155" s="99">
        <v>40</v>
      </c>
      <c r="G155" s="90">
        <f t="shared" si="7"/>
        <v>800</v>
      </c>
      <c r="H155" s="100"/>
    </row>
    <row r="156" spans="2:8" ht="15.75" x14ac:dyDescent="0.25">
      <c r="B156" s="92">
        <f t="shared" si="8"/>
        <v>8</v>
      </c>
      <c r="C156" s="101" t="s">
        <v>236</v>
      </c>
      <c r="D156" s="97" t="s">
        <v>237</v>
      </c>
      <c r="E156" s="102">
        <v>8</v>
      </c>
      <c r="F156" s="99">
        <v>10</v>
      </c>
      <c r="G156" s="90">
        <f t="shared" si="7"/>
        <v>80</v>
      </c>
      <c r="H156" s="100"/>
    </row>
    <row r="157" spans="2:8" ht="15.75" x14ac:dyDescent="0.25">
      <c r="B157" s="92">
        <f t="shared" si="8"/>
        <v>9</v>
      </c>
      <c r="C157" s="103" t="s">
        <v>238</v>
      </c>
      <c r="D157" s="97" t="s">
        <v>239</v>
      </c>
      <c r="E157" s="98">
        <v>8</v>
      </c>
      <c r="F157" s="99">
        <v>14</v>
      </c>
      <c r="G157" s="90">
        <f t="shared" si="7"/>
        <v>112</v>
      </c>
      <c r="H157" s="100"/>
    </row>
    <row r="158" spans="2:8" ht="15.75" x14ac:dyDescent="0.25">
      <c r="B158" s="92">
        <f t="shared" si="8"/>
        <v>10</v>
      </c>
      <c r="C158" s="104" t="s">
        <v>240</v>
      </c>
      <c r="D158" s="97" t="s">
        <v>241</v>
      </c>
      <c r="E158" s="102"/>
      <c r="F158" s="97"/>
      <c r="G158" s="90">
        <f t="shared" si="7"/>
        <v>0</v>
      </c>
      <c r="H158" s="105"/>
    </row>
    <row r="159" spans="2:8" ht="15" x14ac:dyDescent="0.25">
      <c r="B159" s="92">
        <f t="shared" si="8"/>
        <v>11</v>
      </c>
      <c r="C159" s="106" t="s">
        <v>242</v>
      </c>
      <c r="D159" s="107" t="s">
        <v>243</v>
      </c>
      <c r="E159" s="108">
        <v>1.94</v>
      </c>
      <c r="F159" s="109"/>
      <c r="G159" s="90">
        <f t="shared" si="7"/>
        <v>0</v>
      </c>
      <c r="H159" s="110"/>
    </row>
    <row r="160" spans="2:8" ht="15.75" x14ac:dyDescent="0.25">
      <c r="B160" s="92">
        <f t="shared" si="8"/>
        <v>12</v>
      </c>
      <c r="C160" s="93" t="s">
        <v>244</v>
      </c>
      <c r="D160" s="111" t="s">
        <v>245</v>
      </c>
      <c r="E160" s="112">
        <v>120</v>
      </c>
      <c r="F160" s="113">
        <v>400</v>
      </c>
      <c r="G160" s="90">
        <f t="shared" si="7"/>
        <v>48000</v>
      </c>
      <c r="H160" s="100"/>
    </row>
    <row r="161" spans="2:8" ht="15" x14ac:dyDescent="0.2">
      <c r="B161" s="92">
        <f t="shared" si="8"/>
        <v>13</v>
      </c>
      <c r="C161" s="93" t="s">
        <v>246</v>
      </c>
      <c r="D161" s="93" t="s">
        <v>229</v>
      </c>
      <c r="E161" s="114">
        <v>16</v>
      </c>
      <c r="F161" s="115">
        <v>300</v>
      </c>
      <c r="G161" s="90">
        <f t="shared" si="7"/>
        <v>4800</v>
      </c>
      <c r="H161" s="100"/>
    </row>
    <row r="162" spans="2:8" ht="15" x14ac:dyDescent="0.2">
      <c r="B162" s="92">
        <f t="shared" si="8"/>
        <v>14</v>
      </c>
      <c r="C162" s="93" t="s">
        <v>247</v>
      </c>
      <c r="D162" s="93" t="s">
        <v>229</v>
      </c>
      <c r="E162" s="94">
        <v>5</v>
      </c>
      <c r="F162" s="95">
        <v>1200</v>
      </c>
      <c r="G162" s="90">
        <f t="shared" si="7"/>
        <v>6000</v>
      </c>
      <c r="H162" s="100"/>
    </row>
    <row r="163" spans="2:8" x14ac:dyDescent="0.2">
      <c r="B163" s="92">
        <f t="shared" si="8"/>
        <v>15</v>
      </c>
      <c r="C163" s="107" t="s">
        <v>248</v>
      </c>
      <c r="D163" s="107" t="s">
        <v>229</v>
      </c>
      <c r="E163" s="116"/>
      <c r="F163" s="93"/>
      <c r="G163" s="90">
        <f t="shared" si="7"/>
        <v>0</v>
      </c>
      <c r="H163" s="96"/>
    </row>
    <row r="164" spans="2:8" x14ac:dyDescent="0.2">
      <c r="B164" s="92">
        <f t="shared" si="8"/>
        <v>16</v>
      </c>
      <c r="C164" s="93" t="s">
        <v>244</v>
      </c>
      <c r="D164" s="93" t="s">
        <v>245</v>
      </c>
      <c r="E164" s="117">
        <v>0</v>
      </c>
      <c r="F164" s="93">
        <v>0</v>
      </c>
      <c r="G164" s="90">
        <f t="shared" si="7"/>
        <v>0</v>
      </c>
      <c r="H164" s="96"/>
    </row>
    <row r="165" spans="2:8" x14ac:dyDescent="0.2">
      <c r="B165" s="92">
        <f t="shared" si="8"/>
        <v>17</v>
      </c>
      <c r="C165" s="93" t="s">
        <v>246</v>
      </c>
      <c r="D165" s="93" t="s">
        <v>229</v>
      </c>
      <c r="E165" s="117"/>
      <c r="F165" s="93"/>
      <c r="G165" s="90">
        <f t="shared" si="7"/>
        <v>0</v>
      </c>
      <c r="H165" s="96"/>
    </row>
    <row r="166" spans="2:8" ht="38.25" x14ac:dyDescent="0.2">
      <c r="B166" s="92">
        <f t="shared" si="8"/>
        <v>18</v>
      </c>
      <c r="C166" s="95" t="s">
        <v>249</v>
      </c>
      <c r="D166" s="93" t="s">
        <v>239</v>
      </c>
      <c r="E166" s="94">
        <v>15</v>
      </c>
      <c r="F166" s="95">
        <v>70</v>
      </c>
      <c r="G166" s="90">
        <f>E166*F166</f>
        <v>1050</v>
      </c>
      <c r="H166" s="100"/>
    </row>
    <row r="167" spans="2:8" ht="38.25" x14ac:dyDescent="0.2">
      <c r="B167" s="92">
        <f t="shared" si="8"/>
        <v>19</v>
      </c>
      <c r="C167" s="95" t="s">
        <v>250</v>
      </c>
      <c r="D167" s="93" t="s">
        <v>239</v>
      </c>
      <c r="E167" s="94">
        <v>55</v>
      </c>
      <c r="F167" s="95">
        <v>60</v>
      </c>
      <c r="G167" s="90">
        <f>E167*F167</f>
        <v>3300</v>
      </c>
      <c r="H167" s="100"/>
    </row>
    <row r="168" spans="2:8" ht="51" x14ac:dyDescent="0.2">
      <c r="B168" s="92">
        <f t="shared" si="8"/>
        <v>20</v>
      </c>
      <c r="C168" s="95" t="s">
        <v>251</v>
      </c>
      <c r="D168" s="93" t="s">
        <v>239</v>
      </c>
      <c r="E168" s="94">
        <v>65</v>
      </c>
      <c r="F168" s="95">
        <v>50</v>
      </c>
      <c r="G168" s="90">
        <f t="shared" ref="G168:G187" si="9">E168*F168</f>
        <v>3250</v>
      </c>
      <c r="H168" s="100"/>
    </row>
    <row r="169" spans="2:8" ht="15.75" x14ac:dyDescent="0.25">
      <c r="B169" s="92">
        <f t="shared" si="8"/>
        <v>21</v>
      </c>
      <c r="C169" s="118" t="s">
        <v>252</v>
      </c>
      <c r="D169" s="93" t="s">
        <v>239</v>
      </c>
      <c r="E169" s="94">
        <v>4</v>
      </c>
      <c r="F169" s="95">
        <v>40</v>
      </c>
      <c r="G169" s="90">
        <f t="shared" si="9"/>
        <v>160</v>
      </c>
      <c r="H169" s="100"/>
    </row>
    <row r="170" spans="2:8" ht="25.5" x14ac:dyDescent="0.2">
      <c r="B170" s="92">
        <f t="shared" si="8"/>
        <v>22</v>
      </c>
      <c r="C170" s="95" t="s">
        <v>253</v>
      </c>
      <c r="D170" s="119" t="s">
        <v>239</v>
      </c>
      <c r="E170" s="94">
        <v>70</v>
      </c>
      <c r="F170" s="120">
        <v>50</v>
      </c>
      <c r="G170" s="90">
        <f t="shared" si="9"/>
        <v>3500</v>
      </c>
      <c r="H170" s="100"/>
    </row>
    <row r="171" spans="2:8" ht="15" x14ac:dyDescent="0.2">
      <c r="B171" s="92">
        <f t="shared" si="8"/>
        <v>23</v>
      </c>
      <c r="C171" s="95" t="s">
        <v>254</v>
      </c>
      <c r="D171" s="93" t="s">
        <v>239</v>
      </c>
      <c r="E171" s="94">
        <v>10</v>
      </c>
      <c r="F171" s="120">
        <v>30</v>
      </c>
      <c r="G171" s="90">
        <f t="shared" si="9"/>
        <v>300</v>
      </c>
      <c r="H171" s="100"/>
    </row>
    <row r="172" spans="2:8" ht="15" x14ac:dyDescent="0.2">
      <c r="B172" s="92">
        <f t="shared" si="8"/>
        <v>24</v>
      </c>
      <c r="C172" s="121" t="s">
        <v>255</v>
      </c>
      <c r="D172" s="93" t="s">
        <v>237</v>
      </c>
      <c r="E172" s="122">
        <v>5</v>
      </c>
      <c r="F172" s="95">
        <v>16</v>
      </c>
      <c r="G172" s="90">
        <f t="shared" si="9"/>
        <v>80</v>
      </c>
      <c r="H172" s="100"/>
    </row>
    <row r="173" spans="2:8" ht="15" x14ac:dyDescent="0.2">
      <c r="B173" s="92">
        <f t="shared" si="8"/>
        <v>25</v>
      </c>
      <c r="C173" s="121" t="s">
        <v>256</v>
      </c>
      <c r="D173" s="93" t="s">
        <v>257</v>
      </c>
      <c r="E173" s="123">
        <v>5</v>
      </c>
      <c r="F173" s="95">
        <v>15</v>
      </c>
      <c r="G173" s="90">
        <f t="shared" si="9"/>
        <v>75</v>
      </c>
      <c r="H173" s="100"/>
    </row>
    <row r="174" spans="2:8" ht="15" x14ac:dyDescent="0.2">
      <c r="B174" s="92">
        <f t="shared" si="8"/>
        <v>26</v>
      </c>
      <c r="C174" s="93" t="s">
        <v>258</v>
      </c>
      <c r="D174" s="93" t="s">
        <v>257</v>
      </c>
      <c r="E174" s="123">
        <v>2</v>
      </c>
      <c r="F174" s="95">
        <v>20</v>
      </c>
      <c r="G174" s="90">
        <f t="shared" si="9"/>
        <v>40</v>
      </c>
      <c r="H174" s="100"/>
    </row>
    <row r="175" spans="2:8" ht="15" x14ac:dyDescent="0.2">
      <c r="B175" s="92">
        <f t="shared" si="8"/>
        <v>27</v>
      </c>
      <c r="C175" s="93" t="s">
        <v>259</v>
      </c>
      <c r="D175" s="93" t="s">
        <v>237</v>
      </c>
      <c r="E175" s="94">
        <v>13</v>
      </c>
      <c r="F175" s="95">
        <v>10</v>
      </c>
      <c r="G175" s="90">
        <f t="shared" si="9"/>
        <v>130</v>
      </c>
      <c r="H175" s="100"/>
    </row>
    <row r="176" spans="2:8" ht="15" x14ac:dyDescent="0.2">
      <c r="B176" s="92">
        <f t="shared" si="8"/>
        <v>28</v>
      </c>
      <c r="C176" s="93" t="s">
        <v>260</v>
      </c>
      <c r="D176" s="93" t="s">
        <v>237</v>
      </c>
      <c r="E176" s="94">
        <v>18</v>
      </c>
      <c r="F176" s="95">
        <v>10</v>
      </c>
      <c r="G176" s="90">
        <f t="shared" si="9"/>
        <v>180</v>
      </c>
      <c r="H176" s="100"/>
    </row>
    <row r="177" spans="2:8" ht="15" x14ac:dyDescent="0.2">
      <c r="B177" s="92">
        <f t="shared" si="8"/>
        <v>29</v>
      </c>
      <c r="C177" s="93" t="s">
        <v>261</v>
      </c>
      <c r="D177" s="124" t="s">
        <v>237</v>
      </c>
      <c r="E177" s="94">
        <v>24</v>
      </c>
      <c r="F177" s="95">
        <v>10</v>
      </c>
      <c r="G177" s="90">
        <f t="shared" si="9"/>
        <v>240</v>
      </c>
      <c r="H177" s="100"/>
    </row>
    <row r="178" spans="2:8" ht="15" x14ac:dyDescent="0.2">
      <c r="B178" s="92">
        <f t="shared" si="8"/>
        <v>30</v>
      </c>
      <c r="C178" s="93" t="s">
        <v>262</v>
      </c>
      <c r="D178" s="124" t="s">
        <v>237</v>
      </c>
      <c r="E178" s="94">
        <v>23</v>
      </c>
      <c r="F178" s="95">
        <v>10</v>
      </c>
      <c r="G178" s="90">
        <f t="shared" si="9"/>
        <v>230</v>
      </c>
      <c r="H178" s="100"/>
    </row>
    <row r="179" spans="2:8" ht="15" x14ac:dyDescent="0.2">
      <c r="B179" s="92">
        <f t="shared" si="8"/>
        <v>31</v>
      </c>
      <c r="C179" s="93" t="s">
        <v>263</v>
      </c>
      <c r="D179" s="124" t="s">
        <v>237</v>
      </c>
      <c r="E179" s="94">
        <v>20</v>
      </c>
      <c r="F179" s="95">
        <v>10</v>
      </c>
      <c r="G179" s="90">
        <f t="shared" si="9"/>
        <v>200</v>
      </c>
      <c r="H179" s="100"/>
    </row>
    <row r="180" spans="2:8" ht="15" x14ac:dyDescent="0.2">
      <c r="B180" s="92">
        <f t="shared" si="8"/>
        <v>32</v>
      </c>
      <c r="C180" s="93" t="s">
        <v>264</v>
      </c>
      <c r="D180" s="125" t="s">
        <v>237</v>
      </c>
      <c r="E180" s="114">
        <v>4</v>
      </c>
      <c r="F180" s="115">
        <v>20</v>
      </c>
      <c r="G180" s="90">
        <f t="shared" si="9"/>
        <v>80</v>
      </c>
      <c r="H180" s="100"/>
    </row>
    <row r="181" spans="2:8" ht="15.75" x14ac:dyDescent="0.25">
      <c r="B181" s="92">
        <f t="shared" si="8"/>
        <v>33</v>
      </c>
      <c r="C181" s="126" t="s">
        <v>265</v>
      </c>
      <c r="D181" s="124" t="s">
        <v>266</v>
      </c>
      <c r="E181" s="94">
        <v>1</v>
      </c>
      <c r="F181" s="95">
        <v>1000</v>
      </c>
      <c r="G181" s="90">
        <f t="shared" si="9"/>
        <v>1000</v>
      </c>
      <c r="H181" s="100"/>
    </row>
    <row r="182" spans="2:8" ht="15.75" x14ac:dyDescent="0.25">
      <c r="B182" s="92">
        <f t="shared" si="8"/>
        <v>34</v>
      </c>
      <c r="C182" s="126" t="s">
        <v>267</v>
      </c>
      <c r="D182" s="124" t="s">
        <v>266</v>
      </c>
      <c r="E182" s="94">
        <v>1</v>
      </c>
      <c r="F182" s="95">
        <v>800</v>
      </c>
      <c r="G182" s="90">
        <f t="shared" si="9"/>
        <v>800</v>
      </c>
      <c r="H182" s="100"/>
    </row>
    <row r="183" spans="2:8" ht="15.75" x14ac:dyDescent="0.25">
      <c r="B183" s="92">
        <f t="shared" si="8"/>
        <v>35</v>
      </c>
      <c r="C183" s="126" t="s">
        <v>268</v>
      </c>
      <c r="D183" s="125" t="s">
        <v>266</v>
      </c>
      <c r="E183" s="114">
        <v>2</v>
      </c>
      <c r="F183" s="115">
        <v>100</v>
      </c>
      <c r="G183" s="90">
        <f t="shared" si="9"/>
        <v>200</v>
      </c>
      <c r="H183" s="100"/>
    </row>
    <row r="184" spans="2:8" ht="15.75" x14ac:dyDescent="0.25">
      <c r="B184" s="92">
        <f t="shared" si="8"/>
        <v>36</v>
      </c>
      <c r="C184" s="126" t="s">
        <v>269</v>
      </c>
      <c r="D184" s="127" t="s">
        <v>270</v>
      </c>
      <c r="E184" s="114">
        <v>1</v>
      </c>
      <c r="F184" s="115">
        <v>1000</v>
      </c>
      <c r="G184" s="90">
        <f t="shared" si="9"/>
        <v>1000</v>
      </c>
      <c r="H184" s="128"/>
    </row>
    <row r="185" spans="2:8" ht="15.75" x14ac:dyDescent="0.25">
      <c r="B185" s="92">
        <f t="shared" si="8"/>
        <v>37</v>
      </c>
      <c r="C185" s="126" t="s">
        <v>271</v>
      </c>
      <c r="D185" s="129" t="s">
        <v>270</v>
      </c>
      <c r="E185" s="130">
        <v>5</v>
      </c>
      <c r="F185" s="131">
        <v>1000</v>
      </c>
      <c r="G185" s="90">
        <f t="shared" si="9"/>
        <v>5000</v>
      </c>
      <c r="H185" s="128"/>
    </row>
    <row r="186" spans="2:8" ht="15.75" x14ac:dyDescent="0.25">
      <c r="B186" s="92">
        <f t="shared" si="8"/>
        <v>38</v>
      </c>
      <c r="C186" s="126" t="s">
        <v>272</v>
      </c>
      <c r="D186" s="129" t="s">
        <v>273</v>
      </c>
      <c r="E186" s="130">
        <v>2</v>
      </c>
      <c r="F186" s="131">
        <v>600</v>
      </c>
      <c r="G186" s="90">
        <f t="shared" si="9"/>
        <v>1200</v>
      </c>
      <c r="H186" s="128"/>
    </row>
    <row r="187" spans="2:8" ht="15.75" x14ac:dyDescent="0.25">
      <c r="B187" s="92">
        <f t="shared" si="8"/>
        <v>39</v>
      </c>
      <c r="C187" s="126" t="s">
        <v>274</v>
      </c>
      <c r="D187" s="129">
        <v>1</v>
      </c>
      <c r="E187" s="130">
        <v>1</v>
      </c>
      <c r="F187" s="131">
        <v>5000</v>
      </c>
      <c r="G187" s="90">
        <f t="shared" si="9"/>
        <v>5000</v>
      </c>
      <c r="H187" s="128"/>
    </row>
    <row r="188" spans="2:8" ht="15" x14ac:dyDescent="0.25">
      <c r="B188" s="133"/>
      <c r="C188" s="283" t="s">
        <v>275</v>
      </c>
      <c r="D188" s="284"/>
      <c r="E188" s="284"/>
      <c r="F188" s="285"/>
      <c r="G188" s="134">
        <f>SUM(G152:G187)</f>
        <v>90862</v>
      </c>
      <c r="H188" s="135"/>
    </row>
    <row r="189" spans="2:8" ht="15" x14ac:dyDescent="0.25">
      <c r="B189" s="133"/>
      <c r="C189" s="283" t="s">
        <v>276</v>
      </c>
      <c r="D189" s="284"/>
      <c r="E189" s="284"/>
      <c r="F189" s="285"/>
      <c r="G189" s="134">
        <f>G188*0.2</f>
        <v>18172.400000000001</v>
      </c>
      <c r="H189" s="136"/>
    </row>
    <row r="190" spans="2:8" ht="15" x14ac:dyDescent="0.25">
      <c r="B190" s="137"/>
      <c r="C190" s="138" t="s">
        <v>277</v>
      </c>
      <c r="D190" s="138" t="s">
        <v>270</v>
      </c>
      <c r="E190" s="139">
        <v>1</v>
      </c>
      <c r="F190" s="140">
        <v>8464.86</v>
      </c>
      <c r="G190" s="141">
        <f>F190*E190</f>
        <v>8464.86</v>
      </c>
      <c r="H190" s="142"/>
    </row>
    <row r="191" spans="2:8" ht="15" x14ac:dyDescent="0.25">
      <c r="B191" s="137"/>
      <c r="C191" s="138" t="s">
        <v>278</v>
      </c>
      <c r="D191" s="138" t="s">
        <v>270</v>
      </c>
      <c r="E191" s="139">
        <v>1</v>
      </c>
      <c r="F191" s="140">
        <v>1000</v>
      </c>
      <c r="G191" s="141">
        <f>F191*E191</f>
        <v>1000</v>
      </c>
      <c r="H191" s="143"/>
    </row>
    <row r="192" spans="2:8" ht="15" x14ac:dyDescent="0.25">
      <c r="B192" s="133"/>
      <c r="C192" s="283" t="s">
        <v>279</v>
      </c>
      <c r="D192" s="284"/>
      <c r="E192" s="284"/>
      <c r="F192" s="285"/>
      <c r="G192" s="134">
        <f>SUM(G190:G191)</f>
        <v>9464.86</v>
      </c>
      <c r="H192" s="135"/>
    </row>
    <row r="193" spans="2:8" ht="15" x14ac:dyDescent="0.25">
      <c r="B193" s="144"/>
      <c r="C193" s="145" t="s">
        <v>280</v>
      </c>
      <c r="D193" s="145"/>
      <c r="E193" s="145"/>
      <c r="F193" s="145"/>
      <c r="G193" s="146"/>
      <c r="H193" s="147"/>
    </row>
    <row r="194" spans="2:8" ht="15" x14ac:dyDescent="0.25">
      <c r="B194" s="148"/>
      <c r="C194" s="149" t="s">
        <v>281</v>
      </c>
      <c r="D194" s="150"/>
      <c r="E194" s="151"/>
      <c r="F194" s="151"/>
      <c r="G194" s="152"/>
      <c r="H194" s="153"/>
    </row>
    <row r="195" spans="2:8" ht="15.75" thickBot="1" x14ac:dyDescent="0.3">
      <c r="B195" s="154"/>
      <c r="C195" s="289"/>
      <c r="D195" s="289"/>
      <c r="E195" s="289"/>
      <c r="F195" s="289"/>
      <c r="G195" s="289"/>
      <c r="H195" s="289"/>
    </row>
    <row r="196" spans="2:8" ht="15" x14ac:dyDescent="0.25">
      <c r="B196" s="154"/>
      <c r="C196" s="155" t="s">
        <v>282</v>
      </c>
      <c r="D196" s="156"/>
      <c r="E196" s="156"/>
      <c r="F196" s="156"/>
      <c r="G196" s="157" t="s">
        <v>283</v>
      </c>
      <c r="H196" s="158" t="s">
        <v>284</v>
      </c>
    </row>
    <row r="197" spans="2:8" ht="15" x14ac:dyDescent="0.25">
      <c r="B197" s="154"/>
      <c r="C197" s="159" t="s">
        <v>285</v>
      </c>
      <c r="D197" s="160"/>
      <c r="E197" s="160"/>
      <c r="F197" s="160"/>
      <c r="G197" s="161">
        <f>G188</f>
        <v>90862</v>
      </c>
      <c r="H197" s="162">
        <f>G197/3.15</f>
        <v>28845.079365079368</v>
      </c>
    </row>
    <row r="198" spans="2:8" ht="15" x14ac:dyDescent="0.25">
      <c r="B198" s="154"/>
      <c r="C198" s="159" t="s">
        <v>286</v>
      </c>
      <c r="D198" s="160"/>
      <c r="E198" s="160"/>
      <c r="F198" s="160"/>
      <c r="G198" s="161">
        <f>G149+G150+G151+G189</f>
        <v>19210.400000000001</v>
      </c>
      <c r="H198" s="162">
        <f>G198/3.15</f>
        <v>6098.5396825396829</v>
      </c>
    </row>
    <row r="199" spans="2:8" ht="15" x14ac:dyDescent="0.25">
      <c r="B199" s="154"/>
      <c r="C199" s="159" t="s">
        <v>155</v>
      </c>
      <c r="D199" s="160"/>
      <c r="E199" s="160"/>
      <c r="F199" s="160"/>
      <c r="G199" s="161">
        <v>20206</v>
      </c>
      <c r="H199" s="162">
        <f>G199/3.15</f>
        <v>6414.6031746031749</v>
      </c>
    </row>
    <row r="200" spans="2:8" ht="15.75" thickBot="1" x14ac:dyDescent="0.3">
      <c r="B200" s="154"/>
      <c r="C200" s="163"/>
      <c r="D200" s="164"/>
      <c r="E200" s="164"/>
      <c r="F200" s="164"/>
      <c r="G200" s="165">
        <f>SUM(G197:G199)</f>
        <v>130278.39999999999</v>
      </c>
      <c r="H200" s="166">
        <f>G200/3.15</f>
        <v>41358.222222222219</v>
      </c>
    </row>
    <row r="201" spans="2:8" ht="19.5" thickBot="1" x14ac:dyDescent="0.35">
      <c r="B201" s="167"/>
      <c r="C201" s="168" t="s">
        <v>287</v>
      </c>
      <c r="D201" s="169"/>
      <c r="E201" s="170"/>
      <c r="F201" s="171"/>
      <c r="G201" s="172">
        <f>G200/2</f>
        <v>65139.199999999997</v>
      </c>
      <c r="H201" s="173">
        <f>H200/2</f>
        <v>20679.111111111109</v>
      </c>
    </row>
  </sheetData>
  <mergeCells count="20">
    <mergeCell ref="C192:F192"/>
    <mergeCell ref="C195:H195"/>
    <mergeCell ref="C131:F131"/>
    <mergeCell ref="C134:F134"/>
    <mergeCell ref="C137:H137"/>
    <mergeCell ref="B147:H147"/>
    <mergeCell ref="C188:F188"/>
    <mergeCell ref="C189:F189"/>
    <mergeCell ref="C130:F130"/>
    <mergeCell ref="B2:H2"/>
    <mergeCell ref="C44:F44"/>
    <mergeCell ref="C45:F45"/>
    <mergeCell ref="C48:F48"/>
    <mergeCell ref="C51:H51"/>
    <mergeCell ref="B61:H61"/>
    <mergeCell ref="C102:F102"/>
    <mergeCell ref="C103:F103"/>
    <mergeCell ref="C106:F106"/>
    <mergeCell ref="C109:H109"/>
    <mergeCell ref="B119:H119"/>
  </mergeCells>
  <pageMargins left="0.7" right="0.7" top="0.75" bottom="0.75" header="0.3" footer="0.3"/>
  <pageSetup scale="79" orientation="portrait" horizontalDpi="4294967295" vertic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4"/>
  <sheetViews>
    <sheetView workbookViewId="0">
      <selection activeCell="E19" sqref="E19"/>
    </sheetView>
  </sheetViews>
  <sheetFormatPr defaultRowHeight="12.75" x14ac:dyDescent="0.2"/>
  <cols>
    <col min="2" max="2" width="16" bestFit="1" customWidth="1"/>
  </cols>
  <sheetData>
    <row r="2" spans="1:10" x14ac:dyDescent="0.2">
      <c r="C2" s="290" t="s">
        <v>151</v>
      </c>
      <c r="D2" s="290"/>
      <c r="E2" s="290"/>
      <c r="F2" s="290"/>
      <c r="G2" s="290"/>
      <c r="H2" s="47"/>
    </row>
    <row r="3" spans="1:10" ht="15" x14ac:dyDescent="0.25">
      <c r="A3" s="48" t="s">
        <v>152</v>
      </c>
      <c r="B3" s="48"/>
      <c r="C3" s="290"/>
      <c r="D3" s="290"/>
      <c r="E3" s="290"/>
      <c r="F3" s="290"/>
      <c r="G3" s="290"/>
      <c r="H3" s="47"/>
    </row>
    <row r="4" spans="1:10" ht="38.25" x14ac:dyDescent="0.2">
      <c r="A4" s="49" t="s">
        <v>153</v>
      </c>
      <c r="B4" s="49" t="s">
        <v>154</v>
      </c>
      <c r="C4" s="49" t="s">
        <v>155</v>
      </c>
      <c r="D4" s="49" t="s">
        <v>156</v>
      </c>
      <c r="E4" s="49" t="s">
        <v>157</v>
      </c>
      <c r="F4" s="49" t="s">
        <v>158</v>
      </c>
      <c r="G4" s="49" t="s">
        <v>159</v>
      </c>
      <c r="H4" s="49" t="s">
        <v>160</v>
      </c>
      <c r="I4" s="50" t="s">
        <v>161</v>
      </c>
      <c r="J4" s="49" t="s">
        <v>162</v>
      </c>
    </row>
    <row r="5" spans="1:10" x14ac:dyDescent="0.2">
      <c r="A5" s="49" t="s">
        <v>163</v>
      </c>
      <c r="B5" s="49">
        <v>21</v>
      </c>
      <c r="C5" s="49">
        <v>10</v>
      </c>
      <c r="D5" s="49">
        <v>30</v>
      </c>
      <c r="E5" s="49">
        <v>100</v>
      </c>
      <c r="F5" s="49">
        <v>70</v>
      </c>
      <c r="G5" s="49">
        <v>20</v>
      </c>
      <c r="H5" s="49">
        <f>SUM(C5:G5)</f>
        <v>230</v>
      </c>
      <c r="I5" s="51">
        <v>500</v>
      </c>
      <c r="J5" s="52">
        <f>B5*H5+I5</f>
        <v>5330</v>
      </c>
    </row>
    <row r="6" spans="1:10" x14ac:dyDescent="0.2">
      <c r="A6" s="49" t="s">
        <v>164</v>
      </c>
      <c r="B6" s="49">
        <v>15</v>
      </c>
      <c r="C6" s="49">
        <v>10</v>
      </c>
      <c r="D6" s="49">
        <v>30</v>
      </c>
      <c r="E6" s="49">
        <v>70</v>
      </c>
      <c r="F6" s="49">
        <v>50</v>
      </c>
      <c r="G6" s="49">
        <v>20</v>
      </c>
      <c r="H6" s="49">
        <f>SUM(C6:G6)</f>
        <v>180</v>
      </c>
      <c r="I6" s="49">
        <v>300</v>
      </c>
      <c r="J6" s="52">
        <f>B6*H6+I6</f>
        <v>3000</v>
      </c>
    </row>
    <row r="7" spans="1:10" x14ac:dyDescent="0.2">
      <c r="A7" s="49" t="s">
        <v>165</v>
      </c>
      <c r="B7" s="49">
        <v>15</v>
      </c>
      <c r="C7" s="49">
        <v>10</v>
      </c>
      <c r="D7" s="49">
        <v>30</v>
      </c>
      <c r="E7" s="49">
        <v>70</v>
      </c>
      <c r="F7" s="49">
        <v>50</v>
      </c>
      <c r="G7" s="49">
        <v>20</v>
      </c>
      <c r="H7" s="49">
        <f>SUM(C7:G7)</f>
        <v>180</v>
      </c>
      <c r="I7" s="49">
        <v>300</v>
      </c>
      <c r="J7" s="52">
        <f>B7*H7+I7</f>
        <v>3000</v>
      </c>
    </row>
    <row r="8" spans="1:10" x14ac:dyDescent="0.2">
      <c r="A8" s="49" t="s">
        <v>166</v>
      </c>
      <c r="B8" s="49">
        <v>20</v>
      </c>
      <c r="C8" s="49">
        <v>10</v>
      </c>
      <c r="D8" s="49">
        <v>30</v>
      </c>
      <c r="E8" s="49">
        <v>70</v>
      </c>
      <c r="F8" s="49">
        <v>50</v>
      </c>
      <c r="G8" s="49">
        <v>20</v>
      </c>
      <c r="H8" s="49">
        <f>SUM(C8:G8)</f>
        <v>180</v>
      </c>
      <c r="I8" s="49">
        <v>100</v>
      </c>
      <c r="J8" s="52">
        <f>B8*H8+I8</f>
        <v>3700</v>
      </c>
    </row>
    <row r="9" spans="1:10" ht="15" x14ac:dyDescent="0.25">
      <c r="A9" s="53" t="s">
        <v>167</v>
      </c>
    </row>
    <row r="10" spans="1:10" x14ac:dyDescent="0.2">
      <c r="A10" s="49" t="s">
        <v>163</v>
      </c>
      <c r="B10" s="49">
        <v>25</v>
      </c>
      <c r="C10" s="49">
        <v>10</v>
      </c>
      <c r="D10" s="49">
        <v>30</v>
      </c>
      <c r="E10" s="49">
        <v>100</v>
      </c>
      <c r="F10" s="49">
        <v>70</v>
      </c>
      <c r="G10" s="49">
        <v>20</v>
      </c>
      <c r="H10" s="49">
        <f>SUM(C10:G10)</f>
        <v>230</v>
      </c>
      <c r="I10" s="49">
        <v>500</v>
      </c>
      <c r="J10" s="52">
        <f>B10*H10+I10</f>
        <v>6250</v>
      </c>
    </row>
    <row r="11" spans="1:10" ht="15" x14ac:dyDescent="0.25">
      <c r="A11" s="54" t="s">
        <v>168</v>
      </c>
      <c r="B11" s="49">
        <v>25</v>
      </c>
      <c r="C11" s="49">
        <v>10</v>
      </c>
      <c r="D11" s="49">
        <v>30</v>
      </c>
      <c r="E11" s="49">
        <v>70</v>
      </c>
      <c r="F11" s="49">
        <v>50</v>
      </c>
      <c r="G11" s="49">
        <v>20</v>
      </c>
      <c r="H11" s="49">
        <f>SUM(C11:G11)</f>
        <v>180</v>
      </c>
      <c r="I11" s="49">
        <v>300</v>
      </c>
      <c r="J11" s="52">
        <f>B11*H11+I11</f>
        <v>4800</v>
      </c>
    </row>
    <row r="12" spans="1:10" ht="15" x14ac:dyDescent="0.25">
      <c r="A12" s="54" t="s">
        <v>164</v>
      </c>
      <c r="B12" s="49">
        <v>10</v>
      </c>
      <c r="C12" s="49">
        <v>10</v>
      </c>
      <c r="D12" s="49">
        <v>30</v>
      </c>
      <c r="E12" s="49">
        <v>70</v>
      </c>
      <c r="F12" s="49">
        <v>50</v>
      </c>
      <c r="G12" s="49">
        <v>20</v>
      </c>
      <c r="H12" s="49">
        <f>SUM(C12:G12)</f>
        <v>180</v>
      </c>
      <c r="I12" s="49">
        <v>300</v>
      </c>
      <c r="J12" s="52">
        <f>B12*H12+I12</f>
        <v>2100</v>
      </c>
    </row>
    <row r="13" spans="1:10" ht="15" x14ac:dyDescent="0.25">
      <c r="A13" s="54" t="s">
        <v>166</v>
      </c>
      <c r="B13" s="49">
        <v>10</v>
      </c>
      <c r="C13" s="49">
        <v>10</v>
      </c>
      <c r="D13" s="49">
        <v>30</v>
      </c>
      <c r="E13" s="49">
        <v>70</v>
      </c>
      <c r="F13" s="49">
        <v>50</v>
      </c>
      <c r="G13" s="49">
        <v>20</v>
      </c>
      <c r="H13" s="49">
        <f>SUM(C13:G13)</f>
        <v>180</v>
      </c>
      <c r="I13" s="49">
        <v>100</v>
      </c>
      <c r="J13" s="52">
        <f>B13*H13+I13</f>
        <v>1900</v>
      </c>
    </row>
    <row r="14" spans="1:10" ht="15" x14ac:dyDescent="0.25">
      <c r="A14" s="54" t="s">
        <v>169</v>
      </c>
      <c r="B14" s="49">
        <v>210</v>
      </c>
      <c r="C14" s="49">
        <v>0</v>
      </c>
      <c r="D14" s="49">
        <v>7.5</v>
      </c>
      <c r="E14" s="49">
        <v>5.5</v>
      </c>
      <c r="F14" s="49">
        <v>0</v>
      </c>
      <c r="G14" s="49">
        <v>30</v>
      </c>
      <c r="H14" s="49">
        <f>SUM(C14:G14)</f>
        <v>43</v>
      </c>
      <c r="I14" s="49">
        <v>0</v>
      </c>
      <c r="J14" s="52">
        <f>B14*H14+I14</f>
        <v>9030</v>
      </c>
    </row>
  </sheetData>
  <mergeCells count="1">
    <mergeCell ref="C2:G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7"/>
  <sheetViews>
    <sheetView topLeftCell="A5" workbookViewId="0">
      <selection activeCell="E28" sqref="E28"/>
    </sheetView>
  </sheetViews>
  <sheetFormatPr defaultRowHeight="12.75" x14ac:dyDescent="0.2"/>
  <cols>
    <col min="2" max="2" width="32.85546875" customWidth="1"/>
    <col min="3" max="3" width="5.7109375" bestFit="1" customWidth="1"/>
    <col min="4" max="4" width="8.7109375" bestFit="1" customWidth="1"/>
    <col min="6" max="6" width="9.85546875" bestFit="1" customWidth="1"/>
    <col min="7" max="7" width="10.85546875" bestFit="1" customWidth="1"/>
    <col min="8" max="8" width="6" bestFit="1" customWidth="1"/>
    <col min="9" max="9" width="6.7109375" bestFit="1" customWidth="1"/>
    <col min="10" max="10" width="6.28515625" bestFit="1" customWidth="1"/>
  </cols>
  <sheetData>
    <row r="2" spans="2:10" ht="38.25" x14ac:dyDescent="0.2">
      <c r="B2" s="55" t="s">
        <v>170</v>
      </c>
      <c r="C2" s="56" t="s">
        <v>171</v>
      </c>
      <c r="D2" s="56" t="s">
        <v>172</v>
      </c>
      <c r="E2" s="56" t="s">
        <v>173</v>
      </c>
      <c r="F2" s="57" t="s">
        <v>174</v>
      </c>
      <c r="G2" s="57" t="s">
        <v>175</v>
      </c>
      <c r="H2" s="58" t="s">
        <v>163</v>
      </c>
      <c r="I2" s="58" t="s">
        <v>176</v>
      </c>
      <c r="J2" s="58" t="s">
        <v>177</v>
      </c>
    </row>
    <row r="3" spans="2:10" x14ac:dyDescent="0.2">
      <c r="B3" s="59" t="s">
        <v>178</v>
      </c>
      <c r="C3" s="60" t="s">
        <v>179</v>
      </c>
      <c r="D3" s="60">
        <v>60</v>
      </c>
      <c r="E3" s="61" t="s">
        <v>180</v>
      </c>
      <c r="F3" s="62">
        <v>70</v>
      </c>
      <c r="G3" s="62">
        <f>F3*D3</f>
        <v>4200</v>
      </c>
      <c r="H3" s="63">
        <f>G3/3</f>
        <v>1400</v>
      </c>
      <c r="I3" s="63">
        <f>G3/3</f>
        <v>1400</v>
      </c>
      <c r="J3" s="63">
        <f>G3/3</f>
        <v>1400</v>
      </c>
    </row>
    <row r="4" spans="2:10" x14ac:dyDescent="0.2">
      <c r="B4" s="59" t="s">
        <v>181</v>
      </c>
      <c r="C4" s="60" t="s">
        <v>179</v>
      </c>
      <c r="D4" s="60">
        <v>265</v>
      </c>
      <c r="E4" s="61" t="s">
        <v>180</v>
      </c>
      <c r="F4" s="62">
        <v>10</v>
      </c>
      <c r="G4" s="62">
        <f t="shared" ref="G4:G14" si="0">F4*D4</f>
        <v>2650</v>
      </c>
      <c r="H4" s="63">
        <f t="shared" ref="H4:H14" si="1">G4/3</f>
        <v>883.33333333333337</v>
      </c>
      <c r="I4" s="63">
        <f t="shared" ref="I4:I14" si="2">G4/3</f>
        <v>883.33333333333337</v>
      </c>
      <c r="J4" s="63">
        <f t="shared" ref="J4:J14" si="3">G4/3</f>
        <v>883.33333333333337</v>
      </c>
    </row>
    <row r="5" spans="2:10" x14ac:dyDescent="0.2">
      <c r="B5" s="59" t="s">
        <v>182</v>
      </c>
      <c r="C5" s="60" t="s">
        <v>179</v>
      </c>
      <c r="D5" s="60">
        <v>150</v>
      </c>
      <c r="E5" s="61" t="s">
        <v>180</v>
      </c>
      <c r="F5" s="62">
        <v>10</v>
      </c>
      <c r="G5" s="62">
        <f t="shared" si="0"/>
        <v>1500</v>
      </c>
      <c r="H5" s="63">
        <f t="shared" si="1"/>
        <v>500</v>
      </c>
      <c r="I5" s="63">
        <f t="shared" si="2"/>
        <v>500</v>
      </c>
      <c r="J5" s="63">
        <f t="shared" si="3"/>
        <v>500</v>
      </c>
    </row>
    <row r="6" spans="2:10" x14ac:dyDescent="0.2">
      <c r="B6" s="64" t="s">
        <v>183</v>
      </c>
      <c r="C6" s="60" t="s">
        <v>179</v>
      </c>
      <c r="D6" s="60">
        <v>50</v>
      </c>
      <c r="E6" s="61" t="s">
        <v>180</v>
      </c>
      <c r="F6" s="62">
        <v>15</v>
      </c>
      <c r="G6" s="62">
        <f t="shared" si="0"/>
        <v>750</v>
      </c>
      <c r="H6" s="63">
        <f t="shared" si="1"/>
        <v>250</v>
      </c>
      <c r="I6" s="63">
        <f t="shared" si="2"/>
        <v>250</v>
      </c>
      <c r="J6" s="63">
        <f t="shared" si="3"/>
        <v>250</v>
      </c>
    </row>
    <row r="7" spans="2:10" x14ac:dyDescent="0.2">
      <c r="B7" s="65" t="s">
        <v>184</v>
      </c>
      <c r="C7" s="60" t="s">
        <v>179</v>
      </c>
      <c r="D7" s="60">
        <v>265</v>
      </c>
      <c r="E7" s="61" t="s">
        <v>180</v>
      </c>
      <c r="F7" s="62">
        <v>10</v>
      </c>
      <c r="G7" s="62">
        <f t="shared" si="0"/>
        <v>2650</v>
      </c>
      <c r="H7" s="63">
        <f t="shared" si="1"/>
        <v>883.33333333333337</v>
      </c>
      <c r="I7" s="63">
        <f t="shared" si="2"/>
        <v>883.33333333333337</v>
      </c>
      <c r="J7" s="63">
        <f t="shared" si="3"/>
        <v>883.33333333333337</v>
      </c>
    </row>
    <row r="8" spans="2:10" x14ac:dyDescent="0.2">
      <c r="B8" s="61" t="s">
        <v>185</v>
      </c>
      <c r="C8" s="60" t="s">
        <v>179</v>
      </c>
      <c r="D8" s="60">
        <v>2000</v>
      </c>
      <c r="E8" s="61" t="s">
        <v>180</v>
      </c>
      <c r="F8" s="62">
        <v>4.5</v>
      </c>
      <c r="G8" s="62">
        <f t="shared" si="0"/>
        <v>9000</v>
      </c>
      <c r="H8" s="63">
        <f t="shared" si="1"/>
        <v>3000</v>
      </c>
      <c r="I8" s="63">
        <f t="shared" si="2"/>
        <v>3000</v>
      </c>
      <c r="J8" s="63">
        <f t="shared" si="3"/>
        <v>3000</v>
      </c>
    </row>
    <row r="9" spans="2:10" x14ac:dyDescent="0.2">
      <c r="B9" s="61" t="s">
        <v>186</v>
      </c>
      <c r="C9" s="60" t="s">
        <v>179</v>
      </c>
      <c r="D9" s="60">
        <v>50</v>
      </c>
      <c r="E9" s="61" t="s">
        <v>180</v>
      </c>
      <c r="F9" s="62">
        <v>35</v>
      </c>
      <c r="G9" s="62">
        <f t="shared" si="0"/>
        <v>1750</v>
      </c>
      <c r="H9" s="63">
        <f t="shared" si="1"/>
        <v>583.33333333333337</v>
      </c>
      <c r="I9" s="63">
        <f t="shared" si="2"/>
        <v>583.33333333333337</v>
      </c>
      <c r="J9" s="63">
        <f t="shared" si="3"/>
        <v>583.33333333333337</v>
      </c>
    </row>
    <row r="10" spans="2:10" x14ac:dyDescent="0.2">
      <c r="B10" s="66" t="s">
        <v>187</v>
      </c>
      <c r="C10" s="60" t="s">
        <v>179</v>
      </c>
      <c r="D10" s="60">
        <v>30</v>
      </c>
      <c r="E10" s="61" t="s">
        <v>180</v>
      </c>
      <c r="F10" s="62">
        <v>10</v>
      </c>
      <c r="G10" s="62">
        <f t="shared" si="0"/>
        <v>300</v>
      </c>
      <c r="H10" s="63">
        <f t="shared" si="1"/>
        <v>100</v>
      </c>
      <c r="I10" s="63">
        <f t="shared" si="2"/>
        <v>100</v>
      </c>
      <c r="J10" s="63">
        <f t="shared" si="3"/>
        <v>100</v>
      </c>
    </row>
    <row r="11" spans="2:10" x14ac:dyDescent="0.2">
      <c r="B11" s="67" t="s">
        <v>188</v>
      </c>
      <c r="C11" s="60" t="s">
        <v>179</v>
      </c>
      <c r="D11" s="60">
        <v>25</v>
      </c>
      <c r="E11" s="61" t="s">
        <v>180</v>
      </c>
      <c r="F11" s="62">
        <v>3</v>
      </c>
      <c r="G11" s="62">
        <f t="shared" si="0"/>
        <v>75</v>
      </c>
      <c r="H11" s="63">
        <f t="shared" si="1"/>
        <v>25</v>
      </c>
      <c r="I11" s="63">
        <f t="shared" si="2"/>
        <v>25</v>
      </c>
      <c r="J11" s="63">
        <f t="shared" si="3"/>
        <v>25</v>
      </c>
    </row>
    <row r="12" spans="2:10" x14ac:dyDescent="0.2">
      <c r="B12" s="67" t="s">
        <v>189</v>
      </c>
      <c r="C12" s="60" t="s">
        <v>179</v>
      </c>
      <c r="D12" s="60">
        <v>150</v>
      </c>
      <c r="E12" s="61" t="s">
        <v>180</v>
      </c>
      <c r="F12" s="62">
        <v>18</v>
      </c>
      <c r="G12" s="62">
        <f t="shared" si="0"/>
        <v>2700</v>
      </c>
      <c r="H12" s="63">
        <f t="shared" si="1"/>
        <v>900</v>
      </c>
      <c r="I12" s="63">
        <f t="shared" si="2"/>
        <v>900</v>
      </c>
      <c r="J12" s="63">
        <f t="shared" si="3"/>
        <v>900</v>
      </c>
    </row>
    <row r="13" spans="2:10" ht="22.5" x14ac:dyDescent="0.2">
      <c r="B13" s="67" t="s">
        <v>190</v>
      </c>
      <c r="C13" s="60" t="s">
        <v>179</v>
      </c>
      <c r="D13" s="60">
        <v>3000</v>
      </c>
      <c r="E13" s="61" t="s">
        <v>180</v>
      </c>
      <c r="F13" s="62">
        <v>4</v>
      </c>
      <c r="G13" s="62">
        <f t="shared" si="0"/>
        <v>12000</v>
      </c>
      <c r="H13" s="63">
        <f t="shared" si="1"/>
        <v>4000</v>
      </c>
      <c r="I13" s="63">
        <f t="shared" si="2"/>
        <v>4000</v>
      </c>
      <c r="J13" s="63">
        <f t="shared" si="3"/>
        <v>4000</v>
      </c>
    </row>
    <row r="14" spans="2:10" ht="22.5" x14ac:dyDescent="0.2">
      <c r="B14" s="67" t="s">
        <v>192</v>
      </c>
      <c r="C14" s="60" t="s">
        <v>179</v>
      </c>
      <c r="D14" s="60">
        <v>100</v>
      </c>
      <c r="E14" s="61" t="s">
        <v>180</v>
      </c>
      <c r="F14" s="62">
        <v>20</v>
      </c>
      <c r="G14" s="62">
        <f t="shared" si="0"/>
        <v>2000</v>
      </c>
      <c r="H14" s="63">
        <f t="shared" si="1"/>
        <v>666.66666666666663</v>
      </c>
      <c r="I14" s="63">
        <f t="shared" si="2"/>
        <v>666.66666666666663</v>
      </c>
      <c r="J14" s="63">
        <f t="shared" si="3"/>
        <v>666.66666666666663</v>
      </c>
    </row>
    <row r="15" spans="2:10" x14ac:dyDescent="0.2">
      <c r="B15" s="68" t="s">
        <v>191</v>
      </c>
      <c r="C15" s="49"/>
      <c r="D15" s="49"/>
      <c r="E15" s="49"/>
      <c r="F15" s="69">
        <f>SUM(F3:F14)</f>
        <v>209.5</v>
      </c>
      <c r="G15" s="69">
        <f>SUM(G3:G14)</f>
        <v>39575</v>
      </c>
      <c r="H15" s="63">
        <f>SUM(H3:H14)</f>
        <v>13191.666666666666</v>
      </c>
      <c r="I15" s="63">
        <f>SUM(I3:I14)</f>
        <v>13191.666666666666</v>
      </c>
      <c r="J15" s="63">
        <f>SUM(J3:J14)</f>
        <v>13191.666666666666</v>
      </c>
    </row>
    <row r="17" spans="4:4" x14ac:dyDescent="0.2">
      <c r="D17" s="70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5"/>
  <sheetViews>
    <sheetView workbookViewId="0">
      <selection activeCell="I17" sqref="I17"/>
    </sheetView>
  </sheetViews>
  <sheetFormatPr defaultRowHeight="12.75" x14ac:dyDescent="0.2"/>
  <sheetData>
    <row r="2" spans="2:6" ht="15" x14ac:dyDescent="0.25">
      <c r="B2" s="291" t="s">
        <v>193</v>
      </c>
      <c r="C2" s="292"/>
      <c r="D2" s="292"/>
      <c r="E2" s="293"/>
    </row>
    <row r="3" spans="2:6" ht="26.25" x14ac:dyDescent="0.25">
      <c r="B3" s="71" t="s">
        <v>194</v>
      </c>
      <c r="C3" s="72" t="s">
        <v>195</v>
      </c>
      <c r="D3" s="73" t="s">
        <v>196</v>
      </c>
      <c r="E3" s="74" t="s">
        <v>197</v>
      </c>
    </row>
    <row r="4" spans="2:6" ht="15" x14ac:dyDescent="0.25">
      <c r="B4" s="75" t="s">
        <v>198</v>
      </c>
      <c r="C4" s="76">
        <v>1</v>
      </c>
      <c r="D4" s="77">
        <v>10</v>
      </c>
      <c r="E4" s="78">
        <f t="shared" ref="E4:E14" si="0">SUM(C4*D4)</f>
        <v>10</v>
      </c>
      <c r="F4" s="12" t="s">
        <v>199</v>
      </c>
    </row>
    <row r="5" spans="2:6" ht="15" x14ac:dyDescent="0.25">
      <c r="B5" s="75" t="s">
        <v>200</v>
      </c>
      <c r="C5" s="76">
        <v>1</v>
      </c>
      <c r="D5" s="77">
        <v>200</v>
      </c>
      <c r="E5" s="78">
        <f t="shared" si="0"/>
        <v>200</v>
      </c>
      <c r="F5" s="12" t="s">
        <v>199</v>
      </c>
    </row>
    <row r="6" spans="2:6" ht="15" x14ac:dyDescent="0.25">
      <c r="B6" s="75" t="s">
        <v>201</v>
      </c>
      <c r="C6" s="76">
        <v>12</v>
      </c>
      <c r="D6" s="77">
        <v>3</v>
      </c>
      <c r="E6" s="78">
        <f t="shared" si="0"/>
        <v>36</v>
      </c>
      <c r="F6" s="12" t="s">
        <v>202</v>
      </c>
    </row>
    <row r="7" spans="2:6" ht="15" x14ac:dyDescent="0.25">
      <c r="B7" s="75" t="s">
        <v>203</v>
      </c>
      <c r="C7" s="76">
        <v>6</v>
      </c>
      <c r="D7" s="77">
        <v>8</v>
      </c>
      <c r="E7" s="78">
        <f t="shared" si="0"/>
        <v>48</v>
      </c>
      <c r="F7" s="12" t="s">
        <v>204</v>
      </c>
    </row>
    <row r="8" spans="2:6" ht="15" x14ac:dyDescent="0.25">
      <c r="B8" s="75" t="s">
        <v>205</v>
      </c>
      <c r="C8" s="76">
        <v>2</v>
      </c>
      <c r="D8" s="77">
        <v>10</v>
      </c>
      <c r="E8" s="78">
        <f t="shared" si="0"/>
        <v>20</v>
      </c>
      <c r="F8" s="12" t="s">
        <v>199</v>
      </c>
    </row>
    <row r="9" spans="2:6" ht="15" x14ac:dyDescent="0.25">
      <c r="B9" s="79" t="s">
        <v>206</v>
      </c>
      <c r="C9" s="76">
        <v>1</v>
      </c>
      <c r="D9" s="77">
        <v>10</v>
      </c>
      <c r="E9" s="78">
        <f t="shared" si="0"/>
        <v>10</v>
      </c>
      <c r="F9" s="12" t="s">
        <v>199</v>
      </c>
    </row>
    <row r="10" spans="2:6" ht="15" x14ac:dyDescent="0.25">
      <c r="B10" s="79" t="s">
        <v>207</v>
      </c>
      <c r="C10" s="76">
        <v>1</v>
      </c>
      <c r="D10" s="77">
        <v>15</v>
      </c>
      <c r="E10" s="78">
        <f t="shared" si="0"/>
        <v>15</v>
      </c>
      <c r="F10" s="12" t="s">
        <v>199</v>
      </c>
    </row>
    <row r="11" spans="2:6" ht="15" x14ac:dyDescent="0.25">
      <c r="B11" s="79" t="s">
        <v>208</v>
      </c>
      <c r="C11" s="76">
        <v>1</v>
      </c>
      <c r="D11" s="77">
        <v>30</v>
      </c>
      <c r="E11" s="78">
        <f t="shared" si="0"/>
        <v>30</v>
      </c>
      <c r="F11" s="12" t="s">
        <v>199</v>
      </c>
    </row>
    <row r="12" spans="2:6" ht="15" x14ac:dyDescent="0.25">
      <c r="B12" s="79" t="s">
        <v>209</v>
      </c>
      <c r="C12" s="76">
        <v>1</v>
      </c>
      <c r="D12" s="77">
        <v>30</v>
      </c>
      <c r="E12" s="78">
        <f t="shared" si="0"/>
        <v>30</v>
      </c>
      <c r="F12" s="12" t="s">
        <v>199</v>
      </c>
    </row>
    <row r="13" spans="2:6" ht="15" x14ac:dyDescent="0.25">
      <c r="B13" s="79" t="s">
        <v>210</v>
      </c>
      <c r="C13" s="76">
        <v>1</v>
      </c>
      <c r="D13" s="77">
        <v>5</v>
      </c>
      <c r="E13" s="78">
        <f t="shared" si="0"/>
        <v>5</v>
      </c>
      <c r="F13" s="12" t="s">
        <v>199</v>
      </c>
    </row>
    <row r="14" spans="2:6" ht="15.75" thickBot="1" x14ac:dyDescent="0.3">
      <c r="B14" s="79" t="s">
        <v>211</v>
      </c>
      <c r="C14" s="76">
        <v>1</v>
      </c>
      <c r="D14" s="77">
        <v>15</v>
      </c>
      <c r="E14" s="78">
        <f t="shared" si="0"/>
        <v>15</v>
      </c>
      <c r="F14" s="12" t="s">
        <v>199</v>
      </c>
    </row>
    <row r="15" spans="2:6" ht="15.75" thickBot="1" x14ac:dyDescent="0.3">
      <c r="B15" s="294" t="s">
        <v>212</v>
      </c>
      <c r="C15" s="295"/>
      <c r="D15" s="295"/>
      <c r="E15" s="80">
        <f>SUM(E4:E14)</f>
        <v>419</v>
      </c>
    </row>
  </sheetData>
  <mergeCells count="2">
    <mergeCell ref="B2:E2"/>
    <mergeCell ref="B15:D15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f1161f5b-24a3-4c2d-bc81-44cb9325e8ee">ATLASPDC-4-57998</_dlc_DocId>
    <_dlc_DocIdUrl xmlns="f1161f5b-24a3-4c2d-bc81-44cb9325e8ee">
      <Url>https://info.undp.org/docs/pdc/_layouts/DocIdRedir.aspx?ID=ATLASPDC-4-57998</Url>
      <Description>ATLASPDC-4-57998</Description>
    </_dlc_DocIdUrl>
    <AverageRating xmlns="http://schemas.microsoft.com/sharepoint/v3" xsi:nil="true"/>
    <LikesCount xmlns="http://schemas.microsoft.com/sharepoint/v3" xsi:nil="true"/>
    <Ratings xmlns="http://schemas.microsoft.com/sharepoint/v3" xsi:nil="true"/>
    <LikedBy xmlns="http://schemas.microsoft.com/sharepoint/v3">
      <UserInfo>
        <DisplayName/>
        <AccountId xsi:nil="true"/>
        <AccountType/>
      </UserInfo>
    </LikedBy>
    <RatedBy xmlns="http://schemas.microsoft.com/sharepoint/v3">
      <UserInfo>
        <DisplayName/>
        <AccountId xsi:nil="true"/>
        <AccountType/>
      </UserInfo>
    </RatedBy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LongProperties xmlns="http://schemas.microsoft.com/office/2006/metadata/longProperties"/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82F5B5BAC834C439CF658717F866FF9" ma:contentTypeVersion="6" ma:contentTypeDescription="Create a new document." ma:contentTypeScope="" ma:versionID="6d1e15af93338d2af631f65a896c3829">
  <xsd:schema xmlns:xsd="http://www.w3.org/2001/XMLSchema" xmlns:xs="http://www.w3.org/2001/XMLSchema" xmlns:p="http://schemas.microsoft.com/office/2006/metadata/properties" xmlns:ns1="http://schemas.microsoft.com/sharepoint/v3" xmlns:ns2="f1161f5b-24a3-4c2d-bc81-44cb9325e8ee" targetNamespace="http://schemas.microsoft.com/office/2006/metadata/properties" ma:root="true" ma:fieldsID="af71d386af4596d87683475a1f5b2303" ns1:_="" ns2:_="">
    <xsd:import namespace="http://schemas.microsoft.com/sharepoint/v3"/>
    <xsd:import namespace="f1161f5b-24a3-4c2d-bc81-44cb9325e8ee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1:AverageRating" minOccurs="0"/>
                <xsd:element ref="ns1:RatingCount" minOccurs="0"/>
                <xsd:element ref="ns1:RatedBy" minOccurs="0"/>
                <xsd:element ref="ns1:Ratings" minOccurs="0"/>
                <xsd:element ref="ns1:LikesCount" minOccurs="0"/>
                <xsd:element ref="ns1:LikedB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AverageRating" ma:index="11" nillable="true" ma:displayName="Rating (0-5)" ma:decimals="2" ma:description="Average value of all the ratings that have been submitted" ma:indexed="true" ma:internalName="AverageRating" ma:readOnly="true">
      <xsd:simpleType>
        <xsd:restriction base="dms:Number"/>
      </xsd:simpleType>
    </xsd:element>
    <xsd:element name="RatingCount" ma:index="12" nillable="true" ma:displayName="Number of Ratings" ma:decimals="0" ma:description="Number of ratings submitted" ma:internalName="RatingCount" ma:readOnly="true">
      <xsd:simpleType>
        <xsd:restriction base="dms:Number"/>
      </xsd:simpleType>
    </xsd:element>
    <xsd:element name="RatedBy" ma:index="13" nillable="true" ma:displayName="Rated By" ma:description="Users rated the item." ma:hidden="true" ma:list="UserInfo" ma:internalName="Rat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Ratings" ma:index="14" nillable="true" ma:displayName="User ratings" ma:description="User ratings for the item" ma:hidden="true" ma:internalName="Ratings">
      <xsd:simpleType>
        <xsd:restriction base="dms:Note"/>
      </xsd:simpleType>
    </xsd:element>
    <xsd:element name="LikesCount" ma:index="15" nillable="true" ma:displayName="Number of Likes" ma:internalName="LikesCount">
      <xsd:simpleType>
        <xsd:restriction base="dms:Unknown"/>
      </xsd:simpleType>
    </xsd:element>
    <xsd:element name="LikedBy" ma:index="16" nillable="true" ma:displayName="Liked By" ma:hidden="true" ma:list="UserInfo" ma:internalName="Lik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161f5b-24a3-4c2d-bc81-44cb9325e8ee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AE60BFA-0417-4596-B649-1354E32A6545}"/>
</file>

<file path=customXml/itemProps2.xml><?xml version="1.0" encoding="utf-8"?>
<ds:datastoreItem xmlns:ds="http://schemas.openxmlformats.org/officeDocument/2006/customXml" ds:itemID="{7D3E6A34-BD51-4D0F-B7FE-4B02B6FBC800}"/>
</file>

<file path=customXml/itemProps3.xml><?xml version="1.0" encoding="utf-8"?>
<ds:datastoreItem xmlns:ds="http://schemas.openxmlformats.org/officeDocument/2006/customXml" ds:itemID="{3284A075-807C-46C9-8734-198B837773EE}"/>
</file>

<file path=customXml/itemProps4.xml><?xml version="1.0" encoding="utf-8"?>
<ds:datastoreItem xmlns:ds="http://schemas.openxmlformats.org/officeDocument/2006/customXml" ds:itemID="{C0C3FAEB-BAF8-46D9-B72C-C92A7AEE0A96}"/>
</file>

<file path=customXml/itemProps5.xml><?xml version="1.0" encoding="utf-8"?>
<ds:datastoreItem xmlns:ds="http://schemas.openxmlformats.org/officeDocument/2006/customXml" ds:itemID="{F80E919F-36E9-4590-ACA2-DABC87D61804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2</vt:i4>
      </vt:variant>
    </vt:vector>
  </HeadingPairs>
  <TitlesOfParts>
    <vt:vector size="10" baseType="lpstr">
      <vt:lpstr>Budget Tool</vt:lpstr>
      <vt:lpstr>Dropdown</vt:lpstr>
      <vt:lpstr>Budget Breakdown</vt:lpstr>
      <vt:lpstr>SCI NTC rate</vt:lpstr>
      <vt:lpstr>BoQ_Structure</vt:lpstr>
      <vt:lpstr>Training costs</vt:lpstr>
      <vt:lpstr>IYCF material</vt:lpstr>
      <vt:lpstr>MTMSG materials and IYCF incent</vt:lpstr>
      <vt:lpstr>BoQ_Structure!Print_Area</vt:lpstr>
      <vt:lpstr>'Budget Tool'!Print_Area</vt:lpstr>
    </vt:vector>
  </TitlesOfParts>
  <Company>United Nations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CHF budget</dc:title>
  <dc:subject/>
  <dc:creator>Hailu.Wondim</dc:creator>
  <cp:keywords>Budget</cp:keywords>
  <cp:lastModifiedBy>Shahzad Mirza</cp:lastModifiedBy>
  <cp:lastPrinted>2014-02-19T17:35:43Z</cp:lastPrinted>
  <dcterms:created xsi:type="dcterms:W3CDTF">2011-01-18T20:21:26Z</dcterms:created>
  <dcterms:modified xsi:type="dcterms:W3CDTF">2016-03-02T10:02:35Z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 Centre">
    <vt:lpwstr/>
  </property>
  <property fmtid="{D5CDD505-2E9C-101B-9397-08002B2CF9AE}" pid="3" name="ContentType">
    <vt:lpwstr>Document</vt:lpwstr>
  </property>
  <property fmtid="{D5CDD505-2E9C-101B-9397-08002B2CF9AE}" pid="4" name="About Us">
    <vt:lpwstr/>
  </property>
  <property fmtid="{D5CDD505-2E9C-101B-9397-08002B2CF9AE}" pid="5" name="What We Do">
    <vt:lpwstr>5;#Humanitarian Financing</vt:lpwstr>
  </property>
  <property fmtid="{D5CDD505-2E9C-101B-9397-08002B2CF9AE}" pid="6" name="Coordination">
    <vt:lpwstr/>
  </property>
  <property fmtid="{D5CDD505-2E9C-101B-9397-08002B2CF9AE}" pid="7" name="Policy">
    <vt:lpwstr/>
  </property>
  <property fmtid="{D5CDD505-2E9C-101B-9397-08002B2CF9AE}" pid="8" name="Country Office">
    <vt:lpwstr/>
  </property>
  <property fmtid="{D5CDD505-2E9C-101B-9397-08002B2CF9AE}" pid="9" name="PublishingExpirationDate">
    <vt:lpwstr/>
  </property>
  <property fmtid="{D5CDD505-2E9C-101B-9397-08002B2CF9AE}" pid="10" name="PublishingStartDate">
    <vt:lpwstr/>
  </property>
  <property fmtid="{D5CDD505-2E9C-101B-9397-08002B2CF9AE}" pid="11" name="_dlc_DocId">
    <vt:lpwstr>OCHA-8-424</vt:lpwstr>
  </property>
  <property fmtid="{D5CDD505-2E9C-101B-9397-08002B2CF9AE}" pid="12" name="_dlc_DocIdItemGuid">
    <vt:lpwstr>5fa9387b-b687-43e5-845e-71bcd9b04318</vt:lpwstr>
  </property>
  <property fmtid="{D5CDD505-2E9C-101B-9397-08002B2CF9AE}" pid="13" name="_dlc_DocIdUrl">
    <vt:lpwstr>https://docs.unocha.org/sites/dms/_layouts/DocIdRedir.aspx?ID=OCHA-8-424, OCHA-8-424</vt:lpwstr>
  </property>
  <property fmtid="{D5CDD505-2E9C-101B-9397-08002B2CF9AE}" pid="14" name="ContentTypeId">
    <vt:lpwstr>0x010100E82F5B5BAC834C439CF658717F866FF9</vt:lpwstr>
  </property>
  <property fmtid="{D5CDD505-2E9C-101B-9397-08002B2CF9AE}" pid="15" name="o4086b1782a74105bb5269035bccc8e9">
    <vt:lpwstr>Draft|121d40a5-e62e-4d42-82e4-d6d12003de0a</vt:lpwstr>
  </property>
  <property fmtid="{D5CDD505-2E9C-101B-9397-08002B2CF9AE}" pid="16" name="TaxCatchAll">
    <vt:lpwstr>1634;#SSD|3d4489ee-e67b-4a79-a639-be4e0373636f;#1;#English|7f98b732-4b5b-4b70-ba90-a0eff09b5d2d;#763;#Draft|121d40a5-e62e-4d42-82e4-d6d12003de0a</vt:lpwstr>
  </property>
  <property fmtid="{D5CDD505-2E9C-101B-9397-08002B2CF9AE}" pid="17" name="UN LanguagesTaxHTField0">
    <vt:lpwstr>English|7f98b732-4b5b-4b70-ba90-a0eff09b5d2d</vt:lpwstr>
  </property>
  <property fmtid="{D5CDD505-2E9C-101B-9397-08002B2CF9AE}" pid="18" name="UNDPPOPPFunctionalArea">
    <vt:lpwstr>Programme and Project</vt:lpwstr>
  </property>
  <property fmtid="{D5CDD505-2E9C-101B-9397-08002B2CF9AE}" pid="19" name="gc6531b704974d528487414686b72f6f">
    <vt:lpwstr>SSD|3d4489ee-e67b-4a79-a639-be4e0373636f</vt:lpwstr>
  </property>
  <property fmtid="{D5CDD505-2E9C-101B-9397-08002B2CF9AE}" pid="20" name="UndpClassificationLevel">
    <vt:lpwstr>Public</vt:lpwstr>
  </property>
  <property fmtid="{D5CDD505-2E9C-101B-9397-08002B2CF9AE}" pid="21" name="PDC Document Category">
    <vt:lpwstr>Project</vt:lpwstr>
  </property>
  <property fmtid="{D5CDD505-2E9C-101B-9397-08002B2CF9AE}" pid="22" name="UN Languages">
    <vt:lpwstr>1;#English|7f98b732-4b5b-4b70-ba90-a0eff09b5d2d</vt:lpwstr>
  </property>
  <property fmtid="{D5CDD505-2E9C-101B-9397-08002B2CF9AE}" pid="23" name="Operating Unit0">
    <vt:lpwstr>1634;#SSD|3d4489ee-e67b-4a79-a639-be4e0373636f</vt:lpwstr>
  </property>
  <property fmtid="{D5CDD505-2E9C-101B-9397-08002B2CF9AE}" pid="24" name="Atlas Document Status">
    <vt:lpwstr>763;#Draft|121d40a5-e62e-4d42-82e4-d6d12003de0a</vt:lpwstr>
  </property>
  <property fmtid="{D5CDD505-2E9C-101B-9397-08002B2CF9AE}" pid="25" name="UNDPPublishedDate">
    <vt:filetime>2016-12-21T07:00:00Z</vt:filetime>
  </property>
  <property fmtid="{D5CDD505-2E9C-101B-9397-08002B2CF9AE}" pid="26" name="UNDPCountry">
    <vt:lpwstr/>
  </property>
  <property fmtid="{D5CDD505-2E9C-101B-9397-08002B2CF9AE}" pid="27" name="UNDPFocusAreasTaxHTField0">
    <vt:lpwstr/>
  </property>
  <property fmtid="{D5CDD505-2E9C-101B-9397-08002B2CF9AE}" pid="28" name="UndpOUCode">
    <vt:lpwstr/>
  </property>
  <property fmtid="{D5CDD505-2E9C-101B-9397-08002B2CF9AE}" pid="30" name="UNDPCountryTaxHTField0">
    <vt:lpwstr/>
  </property>
  <property fmtid="{D5CDD505-2E9C-101B-9397-08002B2CF9AE}" pid="31" name="DocumentSetDescription">
    <vt:lpwstr/>
  </property>
  <property fmtid="{D5CDD505-2E9C-101B-9397-08002B2CF9AE}" pid="32" name="c4e2ab2cc9354bbf9064eeb465a566ea">
    <vt:lpwstr/>
  </property>
  <property fmtid="{D5CDD505-2E9C-101B-9397-08002B2CF9AE}" pid="33" name="UnitTaxHTField0">
    <vt:lpwstr/>
  </property>
  <property fmtid="{D5CDD505-2E9C-101B-9397-08002B2CF9AE}" pid="34" name="Project Manager">
    <vt:lpwstr/>
  </property>
  <property fmtid="{D5CDD505-2E9C-101B-9397-08002B2CF9AE}" pid="35" name="_Publisher">
    <vt:lpwstr/>
  </property>
  <property fmtid="{D5CDD505-2E9C-101B-9397-08002B2CF9AE}" pid="36" name="UndpDocStatus">
    <vt:lpwstr/>
  </property>
  <property fmtid="{D5CDD505-2E9C-101B-9397-08002B2CF9AE}" pid="37" name="Project Number">
    <vt:lpwstr/>
  </property>
  <property fmtid="{D5CDD505-2E9C-101B-9397-08002B2CF9AE}" pid="39" name="idff2b682fce4d0680503cd9036a3260">
    <vt:lpwstr/>
  </property>
  <property fmtid="{D5CDD505-2E9C-101B-9397-08002B2CF9AE}" pid="40" name="UNDPDocumentCategoryTaxHTField0">
    <vt:lpwstr/>
  </property>
  <property fmtid="{D5CDD505-2E9C-101B-9397-08002B2CF9AE}" pid="41" name="UndpDocFormat">
    <vt:lpwstr/>
  </property>
  <property fmtid="{D5CDD505-2E9C-101B-9397-08002B2CF9AE}" pid="42" name="Atlas Document Type">
    <vt:lpwstr/>
  </property>
  <property fmtid="{D5CDD505-2E9C-101B-9397-08002B2CF9AE}" pid="43" name="UndpUnitMM">
    <vt:lpwstr/>
  </property>
  <property fmtid="{D5CDD505-2E9C-101B-9397-08002B2CF9AE}" pid="44" name="eRegFilingCodeMM">
    <vt:lpwstr/>
  </property>
  <property fmtid="{D5CDD505-2E9C-101B-9397-08002B2CF9AE}" pid="45" name="Unit">
    <vt:lpwstr/>
  </property>
  <property fmtid="{D5CDD505-2E9C-101B-9397-08002B2CF9AE}" pid="46" name="UndpIsTemplate">
    <vt:lpwstr/>
  </property>
  <property fmtid="{D5CDD505-2E9C-101B-9397-08002B2CF9AE}" pid="47" name="UNDPFocusAreas">
    <vt:lpwstr/>
  </property>
  <property fmtid="{D5CDD505-2E9C-101B-9397-08002B2CF9AE}" pid="48" name="UndpDocTypeMMTaxHTField0">
    <vt:lpwstr/>
  </property>
  <property fmtid="{D5CDD505-2E9C-101B-9397-08002B2CF9AE}" pid="49" name="UndpProjectNo">
    <vt:lpwstr/>
  </property>
  <property fmtid="{D5CDD505-2E9C-101B-9397-08002B2CF9AE}" pid="50" name="UndpDocTypeMM">
    <vt:lpwstr/>
  </property>
  <property fmtid="{D5CDD505-2E9C-101B-9397-08002B2CF9AE}" pid="51" name="URL">
    <vt:lpwstr/>
  </property>
  <property fmtid="{D5CDD505-2E9C-101B-9397-08002B2CF9AE}" pid="52" name="UNDPDocumentCategory">
    <vt:lpwstr/>
  </property>
  <property fmtid="{D5CDD505-2E9C-101B-9397-08002B2CF9AE}" pid="53" name="b6db62fdefd74bd188b0c1cc54de5bcf">
    <vt:lpwstr/>
  </property>
  <property fmtid="{D5CDD505-2E9C-101B-9397-08002B2CF9AE}" pid="54" name="UndpDocID">
    <vt:lpwstr/>
  </property>
  <property fmtid="{D5CDD505-2E9C-101B-9397-08002B2CF9AE}" pid="55" name="Outcome1">
    <vt:lpwstr/>
  </property>
  <property fmtid="{D5CDD505-2E9C-101B-9397-08002B2CF9AE}" pid="56" name="UNDPSummary">
    <vt:lpwstr/>
  </property>
</Properties>
</file>